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F07244\Public\Board Meeting Info\"/>
    </mc:Choice>
  </mc:AlternateContent>
  <xr:revisionPtr revIDLastSave="0" documentId="13_ncr:1_{A5EB7515-B5E4-4CC5-8F1A-1BD7E3179E1A}" xr6:coauthVersionLast="46" xr6:coauthVersionMax="46" xr10:uidLastSave="{00000000-0000-0000-0000-000000000000}"/>
  <bookViews>
    <workbookView minimized="1" xWindow="12480" yWindow="4875" windowWidth="21600" windowHeight="11385" tabRatio="778" firstSheet="1" activeTab="11" xr2:uid="{5BDEB95F-C7F5-446F-9CDD-7899D41F391F}"/>
  </bookViews>
  <sheets>
    <sheet name="December 2020" sheetId="14" r:id="rId1"/>
    <sheet name="November 2020" sheetId="13" r:id="rId2"/>
    <sheet name="October 2020" sheetId="12" r:id="rId3"/>
    <sheet name="September 2020" sheetId="11" r:id="rId4"/>
    <sheet name="August 2020" sheetId="10" r:id="rId5"/>
    <sheet name="July 2020" sheetId="9" r:id="rId6"/>
    <sheet name="June 2020" sheetId="8" r:id="rId7"/>
    <sheet name="May 2020" sheetId="7" r:id="rId8"/>
    <sheet name="April 2020" sheetId="6" r:id="rId9"/>
    <sheet name="March 2020" sheetId="5" r:id="rId10"/>
    <sheet name="February 2020" sheetId="4" r:id="rId11"/>
    <sheet name="January 2020" sheetId="2" r:id="rId12"/>
    <sheet name="2019 Statistics" sheetId="3" r:id="rId13"/>
    <sheet name="2020 Statistics" sheetId="1" r:id="rId14"/>
  </sheets>
  <definedNames>
    <definedName name="_xlnm.Print_Area" localSheetId="8">'April 2020'!$A$1:$I$45</definedName>
    <definedName name="_xlnm.Print_Area" localSheetId="4">'August 2020'!$A$1:$I$45</definedName>
    <definedName name="_xlnm.Print_Area" localSheetId="0">'December 2020'!$A$1:$I$45</definedName>
    <definedName name="_xlnm.Print_Area" localSheetId="10">'February 2020'!$A$1:$I$45</definedName>
    <definedName name="_xlnm.Print_Area" localSheetId="11">'January 2020'!$A$1:$I$46</definedName>
    <definedName name="_xlnm.Print_Area" localSheetId="5">'July 2020'!$A$1:$I$45</definedName>
    <definedName name="_xlnm.Print_Area" localSheetId="6">'June 2020'!$A$1:$I$45</definedName>
    <definedName name="_xlnm.Print_Area" localSheetId="9">'March 2020'!$A$1:$I$45</definedName>
    <definedName name="_xlnm.Print_Area" localSheetId="7">'May 2020'!$A$1:$I$45</definedName>
    <definedName name="_xlnm.Print_Area" localSheetId="1">'November 2020'!$A$1:$I$45</definedName>
    <definedName name="_xlnm.Print_Area" localSheetId="2">'October 2020'!$A$1:$I$45</definedName>
    <definedName name="_xlnm.Print_Area" localSheetId="3">'September 2020'!$A$1:$I$45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H45" i="14"/>
  <c r="H43" i="14"/>
  <c r="H42" i="14"/>
  <c r="H41" i="14"/>
  <c r="H40" i="14"/>
  <c r="H39" i="14"/>
  <c r="H38" i="14"/>
  <c r="H37" i="14"/>
  <c r="H34" i="14"/>
  <c r="H28" i="14"/>
  <c r="H27" i="14"/>
  <c r="H22" i="14"/>
  <c r="I22" i="14" s="1"/>
  <c r="H21" i="14"/>
  <c r="H20" i="14"/>
  <c r="H19" i="14"/>
  <c r="H16" i="14"/>
  <c r="I16" i="14" s="1"/>
  <c r="H15" i="14"/>
  <c r="H14" i="14"/>
  <c r="H13" i="14"/>
  <c r="G43" i="14"/>
  <c r="G42" i="14"/>
  <c r="G41" i="14"/>
  <c r="G40" i="14"/>
  <c r="G39" i="14"/>
  <c r="G38" i="14"/>
  <c r="G37" i="14"/>
  <c r="G34" i="14"/>
  <c r="G28" i="14"/>
  <c r="G32" i="14" s="1"/>
  <c r="G27" i="14"/>
  <c r="G22" i="14"/>
  <c r="G21" i="14"/>
  <c r="G20" i="14"/>
  <c r="G19" i="14"/>
  <c r="G16" i="14"/>
  <c r="G15" i="14"/>
  <c r="G14" i="14"/>
  <c r="I14" i="14" s="1"/>
  <c r="G13" i="14"/>
  <c r="G12" i="14" s="1"/>
  <c r="E45" i="14"/>
  <c r="E43" i="14"/>
  <c r="E42" i="14"/>
  <c r="E41" i="14"/>
  <c r="E40" i="14"/>
  <c r="E39" i="14"/>
  <c r="E38" i="14"/>
  <c r="E37" i="14"/>
  <c r="E36" i="14"/>
  <c r="E34" i="14"/>
  <c r="E32" i="14"/>
  <c r="E31" i="14"/>
  <c r="E30" i="14"/>
  <c r="E28" i="14"/>
  <c r="E27" i="14"/>
  <c r="E22" i="14"/>
  <c r="E21" i="14"/>
  <c r="E20" i="14"/>
  <c r="E19" i="14"/>
  <c r="E16" i="14"/>
  <c r="E15" i="14"/>
  <c r="E14" i="14"/>
  <c r="E13" i="14"/>
  <c r="D43" i="14"/>
  <c r="D42" i="14"/>
  <c r="D41" i="14"/>
  <c r="D40" i="14"/>
  <c r="D39" i="14"/>
  <c r="D38" i="14"/>
  <c r="D37" i="14"/>
  <c r="D34" i="14"/>
  <c r="D30" i="14"/>
  <c r="F30" i="14" s="1"/>
  <c r="I30" i="14" s="1"/>
  <c r="D28" i="14"/>
  <c r="D27" i="14"/>
  <c r="D22" i="14"/>
  <c r="D18" i="14" s="1"/>
  <c r="D21" i="14"/>
  <c r="D20" i="14"/>
  <c r="F20" i="14" s="1"/>
  <c r="D19" i="14"/>
  <c r="D16" i="14"/>
  <c r="D15" i="14"/>
  <c r="D14" i="14"/>
  <c r="D13" i="14"/>
  <c r="F37" i="14"/>
  <c r="E12" i="14"/>
  <c r="H36" i="14" l="1"/>
  <c r="I37" i="14"/>
  <c r="H26" i="14"/>
  <c r="H32" i="14"/>
  <c r="H18" i="14"/>
  <c r="I20" i="14"/>
  <c r="I19" i="14"/>
  <c r="I41" i="14"/>
  <c r="I13" i="14"/>
  <c r="G31" i="14"/>
  <c r="F41" i="14"/>
  <c r="E26" i="14"/>
  <c r="F27" i="14"/>
  <c r="F14" i="14"/>
  <c r="F13" i="14"/>
  <c r="F19" i="14"/>
  <c r="G18" i="14"/>
  <c r="G26" i="14"/>
  <c r="I27" i="14"/>
  <c r="H12" i="14"/>
  <c r="E18" i="14"/>
  <c r="E24" i="14" s="1"/>
  <c r="D26" i="14"/>
  <c r="H31" i="14"/>
  <c r="D31" i="14"/>
  <c r="F31" i="14" s="1"/>
  <c r="D12" i="14"/>
  <c r="G36" i="14"/>
  <c r="H45" i="13"/>
  <c r="H43" i="13"/>
  <c r="H42" i="13"/>
  <c r="H41" i="13"/>
  <c r="H40" i="13"/>
  <c r="H39" i="13"/>
  <c r="H38" i="13"/>
  <c r="H37" i="13"/>
  <c r="H34" i="13"/>
  <c r="H28" i="13"/>
  <c r="H27" i="13"/>
  <c r="H22" i="13"/>
  <c r="H21" i="13"/>
  <c r="H20" i="13"/>
  <c r="H19" i="13"/>
  <c r="H16" i="13"/>
  <c r="H15" i="13"/>
  <c r="H14" i="13"/>
  <c r="H13" i="13"/>
  <c r="G45" i="13"/>
  <c r="G43" i="13"/>
  <c r="G42" i="13"/>
  <c r="G41" i="13"/>
  <c r="G40" i="13"/>
  <c r="G39" i="13"/>
  <c r="G38" i="13"/>
  <c r="G37" i="13"/>
  <c r="G34" i="13"/>
  <c r="G28" i="13"/>
  <c r="G27" i="13"/>
  <c r="G22" i="13"/>
  <c r="G21" i="13"/>
  <c r="G20" i="13"/>
  <c r="G19" i="13"/>
  <c r="G16" i="13"/>
  <c r="G15" i="13"/>
  <c r="G14" i="13"/>
  <c r="G13" i="13"/>
  <c r="E45" i="13"/>
  <c r="E43" i="13"/>
  <c r="E42" i="13"/>
  <c r="E41" i="13"/>
  <c r="E40" i="13"/>
  <c r="E39" i="13"/>
  <c r="E38" i="13"/>
  <c r="E37" i="13"/>
  <c r="E36" i="13"/>
  <c r="E34" i="13"/>
  <c r="E32" i="13"/>
  <c r="E31" i="13"/>
  <c r="E30" i="13"/>
  <c r="E28" i="13"/>
  <c r="E27" i="13"/>
  <c r="E22" i="13"/>
  <c r="E21" i="13"/>
  <c r="E20" i="13"/>
  <c r="E19" i="13"/>
  <c r="E16" i="13"/>
  <c r="E15" i="13"/>
  <c r="E14" i="13"/>
  <c r="E13" i="13"/>
  <c r="D45" i="13"/>
  <c r="D43" i="13"/>
  <c r="D42" i="13"/>
  <c r="D41" i="13"/>
  <c r="D40" i="13"/>
  <c r="D39" i="13"/>
  <c r="D38" i="13"/>
  <c r="D37" i="13"/>
  <c r="D36" i="13"/>
  <c r="D34" i="13"/>
  <c r="D30" i="13"/>
  <c r="D28" i="13"/>
  <c r="D27" i="13"/>
  <c r="D22" i="13"/>
  <c r="D21" i="13"/>
  <c r="D20" i="13"/>
  <c r="D19" i="13"/>
  <c r="D16" i="13"/>
  <c r="D15" i="13"/>
  <c r="D14" i="13"/>
  <c r="D13" i="13"/>
  <c r="I45" i="13"/>
  <c r="F45" i="13"/>
  <c r="I41" i="13"/>
  <c r="F41" i="13"/>
  <c r="I37" i="13"/>
  <c r="F37" i="13"/>
  <c r="G36" i="13"/>
  <c r="H36" i="13"/>
  <c r="I36" i="13"/>
  <c r="F36" i="13"/>
  <c r="H32" i="13"/>
  <c r="G32" i="13"/>
  <c r="H31" i="13"/>
  <c r="G31" i="13"/>
  <c r="D31" i="13"/>
  <c r="F31" i="13"/>
  <c r="F30" i="13"/>
  <c r="I30" i="13"/>
  <c r="H18" i="13"/>
  <c r="H12" i="13"/>
  <c r="H24" i="13"/>
  <c r="H26" i="13"/>
  <c r="H30" i="13"/>
  <c r="G18" i="13"/>
  <c r="G12" i="13"/>
  <c r="G24" i="13"/>
  <c r="G26" i="13"/>
  <c r="G30" i="13"/>
  <c r="I27" i="13"/>
  <c r="F27" i="13"/>
  <c r="I26" i="13"/>
  <c r="D26" i="13"/>
  <c r="E26" i="13"/>
  <c r="F26" i="13"/>
  <c r="I24" i="13"/>
  <c r="D12" i="13"/>
  <c r="D18" i="13"/>
  <c r="D24" i="13"/>
  <c r="E12" i="13"/>
  <c r="E18" i="13"/>
  <c r="E24" i="13"/>
  <c r="F24" i="13"/>
  <c r="I22" i="13"/>
  <c r="I20" i="13"/>
  <c r="F20" i="13"/>
  <c r="I19" i="13"/>
  <c r="F19" i="13"/>
  <c r="I18" i="13"/>
  <c r="F18" i="13"/>
  <c r="I16" i="13"/>
  <c r="I14" i="13"/>
  <c r="F14" i="13"/>
  <c r="I13" i="13"/>
  <c r="F13" i="13"/>
  <c r="I12" i="13"/>
  <c r="F12" i="13"/>
  <c r="H45" i="12"/>
  <c r="H43" i="12"/>
  <c r="H42" i="12"/>
  <c r="H41" i="12"/>
  <c r="H40" i="12"/>
  <c r="H39" i="12"/>
  <c r="H38" i="12"/>
  <c r="H37" i="12"/>
  <c r="H34" i="12"/>
  <c r="H28" i="12"/>
  <c r="H27" i="12"/>
  <c r="H22" i="12"/>
  <c r="I22" i="12"/>
  <c r="H21" i="12"/>
  <c r="H20" i="12"/>
  <c r="H19" i="12"/>
  <c r="H16" i="12"/>
  <c r="H15" i="12"/>
  <c r="H12" i="12"/>
  <c r="H14" i="12"/>
  <c r="H13" i="12"/>
  <c r="G43" i="12"/>
  <c r="G42" i="12"/>
  <c r="G41" i="12"/>
  <c r="G40" i="12"/>
  <c r="G39" i="12"/>
  <c r="G38" i="12"/>
  <c r="G37" i="12"/>
  <c r="G34" i="12"/>
  <c r="G28" i="12"/>
  <c r="G27" i="12"/>
  <c r="G22" i="12"/>
  <c r="G21" i="12"/>
  <c r="G20" i="12"/>
  <c r="G19" i="12"/>
  <c r="G16" i="12"/>
  <c r="G15" i="12"/>
  <c r="G14" i="12"/>
  <c r="G13" i="12"/>
  <c r="E45" i="12"/>
  <c r="E43" i="12"/>
  <c r="E42" i="12"/>
  <c r="E41" i="12"/>
  <c r="E40" i="12"/>
  <c r="E39" i="12"/>
  <c r="E38" i="12"/>
  <c r="E37" i="12"/>
  <c r="E36" i="12"/>
  <c r="E34" i="12"/>
  <c r="E32" i="12"/>
  <c r="E31" i="12"/>
  <c r="E30" i="12"/>
  <c r="E28" i="12"/>
  <c r="E27" i="12"/>
  <c r="E22" i="12"/>
  <c r="E21" i="12"/>
  <c r="E20" i="12"/>
  <c r="E19" i="12"/>
  <c r="E16" i="12"/>
  <c r="E15" i="12"/>
  <c r="E14" i="12"/>
  <c r="E13" i="12"/>
  <c r="D43" i="12"/>
  <c r="D42" i="12"/>
  <c r="D41" i="12"/>
  <c r="F41" i="12"/>
  <c r="D40" i="12"/>
  <c r="D39" i="12"/>
  <c r="D38" i="12"/>
  <c r="D37" i="12"/>
  <c r="F37" i="12"/>
  <c r="D34" i="12"/>
  <c r="D30" i="12"/>
  <c r="D28" i="12"/>
  <c r="D27" i="12"/>
  <c r="D22" i="12"/>
  <c r="D21" i="12"/>
  <c r="D18" i="12"/>
  <c r="D20" i="12"/>
  <c r="D19" i="12"/>
  <c r="D16" i="12"/>
  <c r="D15" i="12"/>
  <c r="D14" i="12"/>
  <c r="D13" i="12"/>
  <c r="F27" i="12"/>
  <c r="E26" i="12"/>
  <c r="D26" i="12"/>
  <c r="F26" i="12"/>
  <c r="H32" i="12"/>
  <c r="F19" i="12"/>
  <c r="I13" i="12"/>
  <c r="D12" i="12"/>
  <c r="I41" i="12"/>
  <c r="H36" i="12"/>
  <c r="I37" i="12"/>
  <c r="H26" i="12"/>
  <c r="I27" i="12"/>
  <c r="H18" i="12"/>
  <c r="I19" i="12"/>
  <c r="I16" i="12"/>
  <c r="I14" i="12"/>
  <c r="H24" i="12"/>
  <c r="H30" i="12"/>
  <c r="G36" i="12"/>
  <c r="G32" i="12"/>
  <c r="I20" i="12"/>
  <c r="G12" i="12"/>
  <c r="I12" i="12"/>
  <c r="E18" i="12"/>
  <c r="F20" i="12"/>
  <c r="F18" i="12"/>
  <c r="F14" i="12"/>
  <c r="F30" i="12"/>
  <c r="I30" i="12"/>
  <c r="D24" i="12"/>
  <c r="F13" i="12"/>
  <c r="E12" i="12"/>
  <c r="E24" i="12"/>
  <c r="F24" i="12"/>
  <c r="G31" i="12"/>
  <c r="G18" i="12"/>
  <c r="D31" i="12"/>
  <c r="F31" i="12"/>
  <c r="H31" i="12"/>
  <c r="G26" i="12"/>
  <c r="I26" i="12"/>
  <c r="H45" i="11"/>
  <c r="H43" i="11"/>
  <c r="H42" i="11"/>
  <c r="H41" i="11"/>
  <c r="H40" i="11"/>
  <c r="H39" i="11"/>
  <c r="H38" i="11"/>
  <c r="H37" i="11"/>
  <c r="H34" i="11"/>
  <c r="H28" i="11"/>
  <c r="H32" i="11"/>
  <c r="H27" i="11"/>
  <c r="H22" i="11"/>
  <c r="H21" i="11"/>
  <c r="H20" i="11"/>
  <c r="H19" i="11"/>
  <c r="H16" i="11"/>
  <c r="H15" i="11"/>
  <c r="H14" i="11"/>
  <c r="H13" i="11"/>
  <c r="G43" i="11"/>
  <c r="G42" i="11"/>
  <c r="G41" i="11"/>
  <c r="I41" i="11"/>
  <c r="G40" i="11"/>
  <c r="G39" i="11"/>
  <c r="G38" i="11"/>
  <c r="G37" i="11"/>
  <c r="G34" i="11"/>
  <c r="G28" i="11"/>
  <c r="G27" i="11"/>
  <c r="G31" i="11"/>
  <c r="G22" i="11"/>
  <c r="G18" i="11"/>
  <c r="G21" i="11"/>
  <c r="G20" i="11"/>
  <c r="G19" i="11"/>
  <c r="I19" i="11"/>
  <c r="G16" i="11"/>
  <c r="G15" i="11"/>
  <c r="G14" i="11"/>
  <c r="G13" i="11"/>
  <c r="E45" i="11"/>
  <c r="E43" i="11"/>
  <c r="E42" i="11"/>
  <c r="E41" i="11"/>
  <c r="E40" i="11"/>
  <c r="E39" i="11"/>
  <c r="E38" i="11"/>
  <c r="E37" i="11"/>
  <c r="E36" i="11"/>
  <c r="E34" i="11"/>
  <c r="E32" i="11"/>
  <c r="E31" i="11"/>
  <c r="E30" i="11"/>
  <c r="E28" i="11"/>
  <c r="E27" i="11"/>
  <c r="E22" i="11"/>
  <c r="E21" i="11"/>
  <c r="E20" i="11"/>
  <c r="E19" i="11"/>
  <c r="E16" i="11"/>
  <c r="E15" i="11"/>
  <c r="E14" i="11"/>
  <c r="E13" i="11"/>
  <c r="F13" i="11"/>
  <c r="D43" i="11"/>
  <c r="D42" i="11"/>
  <c r="D41" i="11"/>
  <c r="D40" i="11"/>
  <c r="D39" i="11"/>
  <c r="D38" i="11"/>
  <c r="D37" i="11"/>
  <c r="D34" i="11"/>
  <c r="D30" i="11"/>
  <c r="D28" i="11"/>
  <c r="D27" i="11"/>
  <c r="D22" i="11"/>
  <c r="D21" i="11"/>
  <c r="D20" i="11"/>
  <c r="D19" i="11"/>
  <c r="F19" i="11"/>
  <c r="D16" i="11"/>
  <c r="D15" i="11"/>
  <c r="D14" i="11"/>
  <c r="D13" i="11"/>
  <c r="F27" i="11"/>
  <c r="I22" i="11"/>
  <c r="E18" i="11"/>
  <c r="E12" i="11"/>
  <c r="I36" i="12"/>
  <c r="I18" i="12"/>
  <c r="G24" i="12"/>
  <c r="F12" i="12"/>
  <c r="H36" i="11"/>
  <c r="I37" i="11"/>
  <c r="H26" i="11"/>
  <c r="H18" i="11"/>
  <c r="I20" i="11"/>
  <c r="I16" i="11"/>
  <c r="H12" i="11"/>
  <c r="I14" i="11"/>
  <c r="I13" i="11"/>
  <c r="G36" i="11"/>
  <c r="I36" i="11"/>
  <c r="G32" i="11"/>
  <c r="F41" i="11"/>
  <c r="F37" i="11"/>
  <c r="F30" i="11"/>
  <c r="I30" i="11"/>
  <c r="E26" i="11"/>
  <c r="F20" i="11"/>
  <c r="F14" i="11"/>
  <c r="E24" i="11"/>
  <c r="H24" i="11"/>
  <c r="H30" i="11"/>
  <c r="D31" i="11"/>
  <c r="F31" i="11"/>
  <c r="G12" i="11"/>
  <c r="D18" i="11"/>
  <c r="F18" i="11"/>
  <c r="G26" i="11"/>
  <c r="I26" i="11"/>
  <c r="I27" i="11"/>
  <c r="H31" i="11"/>
  <c r="D12" i="11"/>
  <c r="I18" i="11"/>
  <c r="D26" i="11"/>
  <c r="F26" i="11"/>
  <c r="H45" i="10"/>
  <c r="H43" i="10"/>
  <c r="H42" i="10"/>
  <c r="H41" i="10"/>
  <c r="I41" i="10"/>
  <c r="H40" i="10"/>
  <c r="H39" i="10"/>
  <c r="H38" i="10"/>
  <c r="H37" i="10"/>
  <c r="H34" i="10"/>
  <c r="H28" i="10"/>
  <c r="H27" i="10"/>
  <c r="H22" i="10"/>
  <c r="H21" i="10"/>
  <c r="H18" i="10"/>
  <c r="H20" i="10"/>
  <c r="H19" i="10"/>
  <c r="H16" i="10"/>
  <c r="H15" i="10"/>
  <c r="H14" i="10"/>
  <c r="H13" i="10"/>
  <c r="I13" i="10"/>
  <c r="G43" i="10"/>
  <c r="G42" i="10"/>
  <c r="G41" i="10"/>
  <c r="G40" i="10"/>
  <c r="G39" i="10"/>
  <c r="G38" i="10"/>
  <c r="G37" i="10"/>
  <c r="G34" i="10"/>
  <c r="G28" i="10"/>
  <c r="G27" i="10"/>
  <c r="G31" i="10"/>
  <c r="G22" i="10"/>
  <c r="G21" i="10"/>
  <c r="G20" i="10"/>
  <c r="G19" i="10"/>
  <c r="G16" i="10"/>
  <c r="G15" i="10"/>
  <c r="G14" i="10"/>
  <c r="G13" i="10"/>
  <c r="E45" i="10"/>
  <c r="E43" i="10"/>
  <c r="E42" i="10"/>
  <c r="E41" i="10"/>
  <c r="E40" i="10"/>
  <c r="E39" i="10"/>
  <c r="E38" i="10"/>
  <c r="E37" i="10"/>
  <c r="E36" i="10"/>
  <c r="E34" i="10"/>
  <c r="E32" i="10"/>
  <c r="E31" i="10"/>
  <c r="E30" i="10"/>
  <c r="E28" i="10"/>
  <c r="E27" i="10"/>
  <c r="E22" i="10"/>
  <c r="E21" i="10"/>
  <c r="E20" i="10"/>
  <c r="E19" i="10"/>
  <c r="E16" i="10"/>
  <c r="E15" i="10"/>
  <c r="E14" i="10"/>
  <c r="E13" i="10"/>
  <c r="F13" i="10"/>
  <c r="D43" i="10"/>
  <c r="D42" i="10"/>
  <c r="D41" i="10"/>
  <c r="D40" i="10"/>
  <c r="D39" i="10"/>
  <c r="D38" i="10"/>
  <c r="D37" i="10"/>
  <c r="F37" i="10"/>
  <c r="D36" i="10"/>
  <c r="F36" i="10"/>
  <c r="D34" i="10"/>
  <c r="D30" i="10"/>
  <c r="D28" i="10"/>
  <c r="D27" i="10"/>
  <c r="D31" i="10"/>
  <c r="F31" i="10"/>
  <c r="D22" i="10"/>
  <c r="D21" i="10"/>
  <c r="D20" i="10"/>
  <c r="F20" i="10"/>
  <c r="D19" i="10"/>
  <c r="F19" i="10"/>
  <c r="D16" i="10"/>
  <c r="D15" i="10"/>
  <c r="D14" i="10"/>
  <c r="D13" i="10"/>
  <c r="F27" i="10"/>
  <c r="D26" i="10"/>
  <c r="I19" i="10"/>
  <c r="E18" i="10"/>
  <c r="D18" i="10"/>
  <c r="D12" i="10"/>
  <c r="G30" i="12"/>
  <c r="I24" i="12"/>
  <c r="I12" i="11"/>
  <c r="G24" i="11"/>
  <c r="G30" i="11"/>
  <c r="D24" i="11"/>
  <c r="F24" i="11"/>
  <c r="F12" i="11"/>
  <c r="H36" i="10"/>
  <c r="I37" i="10"/>
  <c r="H26" i="10"/>
  <c r="I22" i="10"/>
  <c r="I20" i="10"/>
  <c r="I16" i="10"/>
  <c r="H32" i="10"/>
  <c r="I14" i="10"/>
  <c r="H31" i="10"/>
  <c r="H12" i="10"/>
  <c r="H24" i="10"/>
  <c r="H30" i="10"/>
  <c r="G12" i="10"/>
  <c r="F41" i="10"/>
  <c r="F30" i="10"/>
  <c r="I30" i="10"/>
  <c r="E26" i="10"/>
  <c r="F26" i="10"/>
  <c r="F18" i="10"/>
  <c r="E12" i="10"/>
  <c r="E24" i="10"/>
  <c r="F14" i="10"/>
  <c r="D24" i="10"/>
  <c r="G32" i="10"/>
  <c r="F12" i="10"/>
  <c r="G18" i="10"/>
  <c r="G26" i="10"/>
  <c r="I26" i="10"/>
  <c r="I27" i="10"/>
  <c r="G36" i="10"/>
  <c r="I36" i="10"/>
  <c r="H45" i="9"/>
  <c r="H43" i="9"/>
  <c r="H42" i="9"/>
  <c r="H41" i="9"/>
  <c r="H40" i="9"/>
  <c r="H39" i="9"/>
  <c r="H38" i="9"/>
  <c r="H37" i="9"/>
  <c r="H34" i="9"/>
  <c r="H28" i="9"/>
  <c r="H27" i="9"/>
  <c r="H26" i="9"/>
  <c r="H22" i="9"/>
  <c r="H21" i="9"/>
  <c r="H20" i="9"/>
  <c r="H19" i="9"/>
  <c r="H16" i="9"/>
  <c r="H15" i="9"/>
  <c r="H14" i="9"/>
  <c r="H13" i="9"/>
  <c r="G43" i="9"/>
  <c r="G42" i="9"/>
  <c r="G41" i="9"/>
  <c r="G40" i="9"/>
  <c r="G39" i="9"/>
  <c r="G38" i="9"/>
  <c r="G37" i="9"/>
  <c r="G34" i="9"/>
  <c r="G28" i="9"/>
  <c r="G27" i="9"/>
  <c r="G22" i="9"/>
  <c r="G21" i="9"/>
  <c r="G20" i="9"/>
  <c r="G19" i="9"/>
  <c r="I19" i="9"/>
  <c r="G16" i="9"/>
  <c r="G15" i="9"/>
  <c r="G14" i="9"/>
  <c r="G13" i="9"/>
  <c r="E45" i="9"/>
  <c r="E43" i="9"/>
  <c r="E42" i="9"/>
  <c r="E41" i="9"/>
  <c r="E40" i="9"/>
  <c r="E39" i="9"/>
  <c r="E38" i="9"/>
  <c r="E37" i="9"/>
  <c r="E36" i="9"/>
  <c r="E34" i="9"/>
  <c r="E32" i="9"/>
  <c r="E31" i="9"/>
  <c r="E30" i="9"/>
  <c r="E28" i="9"/>
  <c r="E26" i="9"/>
  <c r="E27" i="9"/>
  <c r="E22" i="9"/>
  <c r="E21" i="9"/>
  <c r="E20" i="9"/>
  <c r="E19" i="9"/>
  <c r="E16" i="9"/>
  <c r="E15" i="9"/>
  <c r="E14" i="9"/>
  <c r="E13" i="9"/>
  <c r="F13" i="9"/>
  <c r="D43" i="9"/>
  <c r="D42" i="9"/>
  <c r="D41" i="9"/>
  <c r="D40" i="9"/>
  <c r="D39" i="9"/>
  <c r="D38" i="9"/>
  <c r="D37" i="9"/>
  <c r="D34" i="9"/>
  <c r="D30" i="9"/>
  <c r="D28" i="9"/>
  <c r="D27" i="9"/>
  <c r="D22" i="9"/>
  <c r="D21" i="9"/>
  <c r="D20" i="9"/>
  <c r="D19" i="9"/>
  <c r="D16" i="9"/>
  <c r="D15" i="9"/>
  <c r="D14" i="9"/>
  <c r="D13" i="9"/>
  <c r="D31" i="9"/>
  <c r="H18" i="9"/>
  <c r="H12" i="9"/>
  <c r="G12" i="9"/>
  <c r="I24" i="11"/>
  <c r="I12" i="10"/>
  <c r="F24" i="10"/>
  <c r="G24" i="10"/>
  <c r="I18" i="10"/>
  <c r="I41" i="9"/>
  <c r="H36" i="9"/>
  <c r="I37" i="9"/>
  <c r="H32" i="9"/>
  <c r="I22" i="9"/>
  <c r="I20" i="9"/>
  <c r="I16" i="9"/>
  <c r="I14" i="9"/>
  <c r="I12" i="9"/>
  <c r="G36" i="9"/>
  <c r="G18" i="9"/>
  <c r="G32" i="9"/>
  <c r="G31" i="9"/>
  <c r="F41" i="9"/>
  <c r="F37" i="9"/>
  <c r="F31" i="9"/>
  <c r="F30" i="9"/>
  <c r="I30" i="9"/>
  <c r="E18" i="9"/>
  <c r="F20" i="9"/>
  <c r="F19" i="9"/>
  <c r="F14" i="9"/>
  <c r="E12" i="9"/>
  <c r="E24" i="9"/>
  <c r="G24" i="9"/>
  <c r="H24" i="9"/>
  <c r="H30" i="9"/>
  <c r="I13" i="9"/>
  <c r="D18" i="9"/>
  <c r="F18" i="9"/>
  <c r="G26" i="9"/>
  <c r="I26" i="9"/>
  <c r="I27" i="9"/>
  <c r="H31" i="9"/>
  <c r="D12" i="9"/>
  <c r="I18" i="9"/>
  <c r="D26" i="9"/>
  <c r="F26" i="9"/>
  <c r="F27" i="9"/>
  <c r="H45" i="8"/>
  <c r="H43" i="8"/>
  <c r="H42" i="8"/>
  <c r="H41" i="8"/>
  <c r="H40" i="8"/>
  <c r="H39" i="8"/>
  <c r="H38" i="8"/>
  <c r="H37" i="8"/>
  <c r="H34" i="8"/>
  <c r="H28" i="8"/>
  <c r="H27" i="8"/>
  <c r="H31" i="8"/>
  <c r="H22" i="8"/>
  <c r="H21" i="8"/>
  <c r="H18" i="8"/>
  <c r="H20" i="8"/>
  <c r="I20" i="8"/>
  <c r="H19" i="8"/>
  <c r="H16" i="8"/>
  <c r="H12" i="8"/>
  <c r="H15" i="8"/>
  <c r="H14" i="8"/>
  <c r="H13" i="8"/>
  <c r="G43" i="8"/>
  <c r="G42" i="8"/>
  <c r="G41" i="8"/>
  <c r="I41" i="8"/>
  <c r="G40" i="8"/>
  <c r="G39" i="8"/>
  <c r="G38" i="8"/>
  <c r="G37" i="8"/>
  <c r="G34" i="8"/>
  <c r="G28" i="8"/>
  <c r="G27" i="8"/>
  <c r="G22" i="8"/>
  <c r="G21" i="8"/>
  <c r="G20" i="8"/>
  <c r="G19" i="8"/>
  <c r="G16" i="8"/>
  <c r="G15" i="8"/>
  <c r="G14" i="8"/>
  <c r="G13" i="8"/>
  <c r="E45" i="8"/>
  <c r="E43" i="8"/>
  <c r="E42" i="8"/>
  <c r="E41" i="8"/>
  <c r="E40" i="8"/>
  <c r="E39" i="8"/>
  <c r="E38" i="8"/>
  <c r="E37" i="8"/>
  <c r="E36" i="8"/>
  <c r="E34" i="8"/>
  <c r="E32" i="8"/>
  <c r="E31" i="8"/>
  <c r="E30" i="8"/>
  <c r="E28" i="8"/>
  <c r="E26" i="8"/>
  <c r="E27" i="8"/>
  <c r="E22" i="8"/>
  <c r="E21" i="8"/>
  <c r="E20" i="8"/>
  <c r="E19" i="8"/>
  <c r="E16" i="8"/>
  <c r="E15" i="8"/>
  <c r="E14" i="8"/>
  <c r="E13" i="8"/>
  <c r="D43" i="8"/>
  <c r="D42" i="8"/>
  <c r="D41" i="8"/>
  <c r="F41" i="8"/>
  <c r="D40" i="8"/>
  <c r="D39" i="8"/>
  <c r="D38" i="8"/>
  <c r="D37" i="8"/>
  <c r="D36" i="8"/>
  <c r="F36" i="8"/>
  <c r="D34" i="8"/>
  <c r="D30" i="8"/>
  <c r="D28" i="8"/>
  <c r="D26" i="8"/>
  <c r="D27" i="8"/>
  <c r="F27" i="8"/>
  <c r="D22" i="8"/>
  <c r="D21" i="8"/>
  <c r="D20" i="8"/>
  <c r="D19" i="8"/>
  <c r="F19" i="8"/>
  <c r="D16" i="8"/>
  <c r="D15" i="8"/>
  <c r="D14" i="8"/>
  <c r="D13" i="8"/>
  <c r="H26" i="8"/>
  <c r="I19" i="8"/>
  <c r="D18" i="8"/>
  <c r="I13" i="8"/>
  <c r="D12" i="8"/>
  <c r="G30" i="10"/>
  <c r="I24" i="10"/>
  <c r="I36" i="9"/>
  <c r="G30" i="9"/>
  <c r="I24" i="9"/>
  <c r="D24" i="9"/>
  <c r="F24" i="9"/>
  <c r="F12" i="9"/>
  <c r="H36" i="8"/>
  <c r="I37" i="8"/>
  <c r="I22" i="8"/>
  <c r="I16" i="8"/>
  <c r="H32" i="8"/>
  <c r="I14" i="8"/>
  <c r="H24" i="8"/>
  <c r="H30" i="8"/>
  <c r="G26" i="8"/>
  <c r="I26" i="8"/>
  <c r="G31" i="8"/>
  <c r="I27" i="8"/>
  <c r="G32" i="8"/>
  <c r="F37" i="8"/>
  <c r="F30" i="8"/>
  <c r="I30" i="8"/>
  <c r="F26" i="8"/>
  <c r="E18" i="8"/>
  <c r="F20" i="8"/>
  <c r="F18" i="8"/>
  <c r="E12" i="8"/>
  <c r="E24" i="8"/>
  <c r="F14" i="8"/>
  <c r="F13" i="8"/>
  <c r="D24" i="8"/>
  <c r="D31" i="8"/>
  <c r="F31" i="8"/>
  <c r="G18" i="8"/>
  <c r="G12" i="8"/>
  <c r="I12" i="8"/>
  <c r="G36" i="8"/>
  <c r="H34" i="2"/>
  <c r="G30" i="2"/>
  <c r="D30" i="2"/>
  <c r="E30" i="4"/>
  <c r="D30" i="4"/>
  <c r="E30" i="5"/>
  <c r="G43" i="7"/>
  <c r="G42" i="7"/>
  <c r="G41" i="7"/>
  <c r="G40" i="7"/>
  <c r="G39" i="7"/>
  <c r="G38" i="7"/>
  <c r="G37" i="7"/>
  <c r="I37" i="7"/>
  <c r="G34" i="7"/>
  <c r="G28" i="7"/>
  <c r="G22" i="7"/>
  <c r="I22" i="7"/>
  <c r="G21" i="7"/>
  <c r="G20" i="7"/>
  <c r="G19" i="7"/>
  <c r="G18" i="7"/>
  <c r="G16" i="7"/>
  <c r="G15" i="7"/>
  <c r="G14" i="7"/>
  <c r="G13" i="7"/>
  <c r="G12" i="7"/>
  <c r="H45" i="6"/>
  <c r="G43" i="6"/>
  <c r="G42" i="6"/>
  <c r="G41" i="6"/>
  <c r="G40" i="6"/>
  <c r="G39" i="6"/>
  <c r="G38" i="6"/>
  <c r="G37" i="6"/>
  <c r="G34" i="6"/>
  <c r="G28" i="6"/>
  <c r="G27" i="6"/>
  <c r="G22" i="6"/>
  <c r="G21" i="6"/>
  <c r="G20" i="6"/>
  <c r="G19" i="6"/>
  <c r="G16" i="6"/>
  <c r="G15" i="6"/>
  <c r="G14" i="6"/>
  <c r="G13" i="6"/>
  <c r="E30" i="6"/>
  <c r="D30" i="6"/>
  <c r="H45" i="7"/>
  <c r="H43" i="7"/>
  <c r="H42" i="7"/>
  <c r="H41" i="7"/>
  <c r="H40" i="7"/>
  <c r="H39" i="7"/>
  <c r="H38" i="7"/>
  <c r="H37" i="7"/>
  <c r="H34" i="7"/>
  <c r="H28" i="7"/>
  <c r="H32" i="7"/>
  <c r="H27" i="7"/>
  <c r="H22" i="7"/>
  <c r="H21" i="7"/>
  <c r="H20" i="7"/>
  <c r="H19" i="7"/>
  <c r="H16" i="7"/>
  <c r="H15" i="7"/>
  <c r="H14" i="7"/>
  <c r="H13" i="7"/>
  <c r="E45" i="7"/>
  <c r="E43" i="7"/>
  <c r="E42" i="7"/>
  <c r="E41" i="7"/>
  <c r="E40" i="7"/>
  <c r="E39" i="7"/>
  <c r="E38" i="7"/>
  <c r="E37" i="7"/>
  <c r="E36" i="7"/>
  <c r="E34" i="7"/>
  <c r="E32" i="7"/>
  <c r="E31" i="7"/>
  <c r="E30" i="7"/>
  <c r="E28" i="7"/>
  <c r="E26" i="7"/>
  <c r="E27" i="7"/>
  <c r="E22" i="7"/>
  <c r="E21" i="7"/>
  <c r="E20" i="7"/>
  <c r="E19" i="7"/>
  <c r="E16" i="7"/>
  <c r="E15" i="7"/>
  <c r="E12" i="7"/>
  <c r="E14" i="7"/>
  <c r="F14" i="7"/>
  <c r="E13" i="7"/>
  <c r="D43" i="7"/>
  <c r="D42" i="7"/>
  <c r="D41" i="7"/>
  <c r="D40" i="7"/>
  <c r="D39" i="7"/>
  <c r="D38" i="7"/>
  <c r="D37" i="7"/>
  <c r="D28" i="7"/>
  <c r="D22" i="7"/>
  <c r="D21" i="7"/>
  <c r="D20" i="7"/>
  <c r="D19" i="7"/>
  <c r="D18" i="7"/>
  <c r="D16" i="7"/>
  <c r="D15" i="7"/>
  <c r="D14" i="7"/>
  <c r="D13" i="7"/>
  <c r="F19" i="7"/>
  <c r="H18" i="7"/>
  <c r="F13" i="7"/>
  <c r="I36" i="8"/>
  <c r="F24" i="8"/>
  <c r="F12" i="8"/>
  <c r="G24" i="8"/>
  <c r="I18" i="8"/>
  <c r="I41" i="7"/>
  <c r="I16" i="7"/>
  <c r="G24" i="7"/>
  <c r="I13" i="7"/>
  <c r="H36" i="7"/>
  <c r="I20" i="7"/>
  <c r="I14" i="7"/>
  <c r="I19" i="7"/>
  <c r="F41" i="7"/>
  <c r="F37" i="7"/>
  <c r="F20" i="7"/>
  <c r="F18" i="7"/>
  <c r="H31" i="7"/>
  <c r="D12" i="7"/>
  <c r="H12" i="7"/>
  <c r="H24" i="7"/>
  <c r="E18" i="7"/>
  <c r="E24" i="7"/>
  <c r="I18" i="7"/>
  <c r="H26" i="7"/>
  <c r="G32" i="7"/>
  <c r="G36" i="7"/>
  <c r="I36" i="7"/>
  <c r="H43" i="6"/>
  <c r="H42" i="6"/>
  <c r="H41" i="6"/>
  <c r="H40" i="6"/>
  <c r="H39" i="6"/>
  <c r="H38" i="6"/>
  <c r="H37" i="6"/>
  <c r="H34" i="6"/>
  <c r="H28" i="6"/>
  <c r="H27" i="6"/>
  <c r="H22" i="6"/>
  <c r="H21" i="6"/>
  <c r="H20" i="6"/>
  <c r="H19" i="6"/>
  <c r="H16" i="6"/>
  <c r="H15" i="6"/>
  <c r="H14" i="6"/>
  <c r="H13" i="6"/>
  <c r="I41" i="6"/>
  <c r="I37" i="6"/>
  <c r="I22" i="6"/>
  <c r="I20" i="6"/>
  <c r="I16" i="6"/>
  <c r="I14" i="6"/>
  <c r="E45" i="6"/>
  <c r="E43" i="6"/>
  <c r="E42" i="6"/>
  <c r="E41" i="6"/>
  <c r="E40" i="6"/>
  <c r="E39" i="6"/>
  <c r="E38" i="6"/>
  <c r="E37" i="6"/>
  <c r="F37" i="6"/>
  <c r="E36" i="6"/>
  <c r="E34" i="6"/>
  <c r="E32" i="6"/>
  <c r="E31" i="6"/>
  <c r="E28" i="6"/>
  <c r="E27" i="6"/>
  <c r="E22" i="6"/>
  <c r="E21" i="6"/>
  <c r="E18" i="6"/>
  <c r="E20" i="6"/>
  <c r="E19" i="6"/>
  <c r="E16" i="6"/>
  <c r="E15" i="6"/>
  <c r="E14" i="6"/>
  <c r="E13" i="6"/>
  <c r="D43" i="6"/>
  <c r="D42" i="6"/>
  <c r="D41" i="6"/>
  <c r="F41" i="6"/>
  <c r="D40" i="6"/>
  <c r="D39" i="6"/>
  <c r="D38" i="6"/>
  <c r="D37" i="6"/>
  <c r="D34" i="6"/>
  <c r="D28" i="6"/>
  <c r="D27" i="6"/>
  <c r="D22" i="6"/>
  <c r="D21" i="6"/>
  <c r="D18" i="6"/>
  <c r="F18" i="6"/>
  <c r="D20" i="6"/>
  <c r="D19" i="6"/>
  <c r="D16" i="6"/>
  <c r="D15" i="6"/>
  <c r="D12" i="6"/>
  <c r="D14" i="6"/>
  <c r="D13" i="6"/>
  <c r="H36" i="6"/>
  <c r="H32" i="6"/>
  <c r="H31" i="6"/>
  <c r="D31" i="6"/>
  <c r="F31" i="6"/>
  <c r="F30" i="6"/>
  <c r="I30" i="6"/>
  <c r="F27" i="6"/>
  <c r="H26" i="6"/>
  <c r="E26" i="6"/>
  <c r="D26" i="6"/>
  <c r="F26" i="6"/>
  <c r="F20" i="6"/>
  <c r="F19" i="6"/>
  <c r="H18" i="6"/>
  <c r="H24" i="6"/>
  <c r="H30" i="6"/>
  <c r="F14" i="6"/>
  <c r="I13" i="6"/>
  <c r="F13" i="6"/>
  <c r="H12" i="6"/>
  <c r="E12" i="6"/>
  <c r="G30" i="8"/>
  <c r="I24" i="8"/>
  <c r="I24" i="7"/>
  <c r="I12" i="7"/>
  <c r="F12" i="7"/>
  <c r="D24" i="7"/>
  <c r="F24" i="7"/>
  <c r="H30" i="7"/>
  <c r="G32" i="6"/>
  <c r="G12" i="6"/>
  <c r="I12" i="6"/>
  <c r="G36" i="6"/>
  <c r="I36" i="6"/>
  <c r="E24" i="6"/>
  <c r="D24" i="6"/>
  <c r="F24" i="6"/>
  <c r="F12" i="6"/>
  <c r="G18" i="6"/>
  <c r="I19" i="6"/>
  <c r="D32" i="5"/>
  <c r="I18" i="6"/>
  <c r="G24" i="6"/>
  <c r="H45" i="5"/>
  <c r="I45" i="5"/>
  <c r="H43" i="5"/>
  <c r="H42" i="5"/>
  <c r="H41" i="5"/>
  <c r="H40" i="5"/>
  <c r="H39" i="5"/>
  <c r="H38" i="5"/>
  <c r="H37" i="5"/>
  <c r="H34" i="5"/>
  <c r="H28" i="5"/>
  <c r="H27" i="5"/>
  <c r="I27" i="5"/>
  <c r="H22" i="5"/>
  <c r="H21" i="5"/>
  <c r="H20" i="5"/>
  <c r="H19" i="5"/>
  <c r="H16" i="5"/>
  <c r="H12" i="5"/>
  <c r="H15" i="5"/>
  <c r="H14" i="5"/>
  <c r="H13" i="5"/>
  <c r="G45" i="5"/>
  <c r="G43" i="5"/>
  <c r="G42" i="5"/>
  <c r="G41" i="5"/>
  <c r="G40" i="5"/>
  <c r="G39" i="5"/>
  <c r="G38" i="5"/>
  <c r="G37" i="5"/>
  <c r="I37" i="5"/>
  <c r="G34" i="5"/>
  <c r="G28" i="5"/>
  <c r="G27" i="5"/>
  <c r="G22" i="5"/>
  <c r="G21" i="5"/>
  <c r="G20" i="5"/>
  <c r="G19" i="5"/>
  <c r="G16" i="5"/>
  <c r="G15" i="5"/>
  <c r="G14" i="5"/>
  <c r="G13" i="5"/>
  <c r="E45" i="5"/>
  <c r="E43" i="5"/>
  <c r="E42" i="5"/>
  <c r="E41" i="5"/>
  <c r="E40" i="5"/>
  <c r="E39" i="5"/>
  <c r="E38" i="5"/>
  <c r="E37" i="5"/>
  <c r="E36" i="5"/>
  <c r="E34" i="5"/>
  <c r="E32" i="5"/>
  <c r="E31" i="5"/>
  <c r="E28" i="5"/>
  <c r="E27" i="5"/>
  <c r="E22" i="5"/>
  <c r="E21" i="5"/>
  <c r="E20" i="5"/>
  <c r="E19" i="5"/>
  <c r="F19" i="5"/>
  <c r="E16" i="5"/>
  <c r="E15" i="5"/>
  <c r="E14" i="5"/>
  <c r="E13" i="5"/>
  <c r="D45" i="5"/>
  <c r="F45" i="5"/>
  <c r="D43" i="5"/>
  <c r="D42" i="5"/>
  <c r="D41" i="5"/>
  <c r="D40" i="5"/>
  <c r="D39" i="5"/>
  <c r="D38" i="5"/>
  <c r="D37" i="5"/>
  <c r="F37" i="5"/>
  <c r="D36" i="5"/>
  <c r="D34" i="5"/>
  <c r="D28" i="5"/>
  <c r="D27" i="5"/>
  <c r="D22" i="5"/>
  <c r="D21" i="5"/>
  <c r="D20" i="5"/>
  <c r="D19" i="5"/>
  <c r="D16" i="5"/>
  <c r="D15" i="5"/>
  <c r="D14" i="5"/>
  <c r="F14" i="5"/>
  <c r="D13" i="5"/>
  <c r="E12" i="5"/>
  <c r="I24" i="6"/>
  <c r="H36" i="5"/>
  <c r="I22" i="5"/>
  <c r="H18" i="5"/>
  <c r="I20" i="5"/>
  <c r="H24" i="5"/>
  <c r="I16" i="5"/>
  <c r="H32" i="5"/>
  <c r="I14" i="5"/>
  <c r="I41" i="5"/>
  <c r="G32" i="5"/>
  <c r="G18" i="5"/>
  <c r="G24" i="5"/>
  <c r="I19" i="5"/>
  <c r="G12" i="5"/>
  <c r="I12" i="5"/>
  <c r="G31" i="5"/>
  <c r="F41" i="5"/>
  <c r="F36" i="5"/>
  <c r="E26" i="5"/>
  <c r="F20" i="5"/>
  <c r="F13" i="5"/>
  <c r="D18" i="5"/>
  <c r="F32" i="5"/>
  <c r="I32" i="5"/>
  <c r="D31" i="5"/>
  <c r="F31" i="5"/>
  <c r="I31" i="5"/>
  <c r="H31" i="5"/>
  <c r="I13" i="5"/>
  <c r="D12" i="5"/>
  <c r="E18" i="5"/>
  <c r="E24" i="5"/>
  <c r="I18" i="5"/>
  <c r="D26" i="5"/>
  <c r="F26" i="5"/>
  <c r="H26" i="5"/>
  <c r="F27" i="5"/>
  <c r="G26" i="5"/>
  <c r="G36" i="5"/>
  <c r="I36" i="5"/>
  <c r="F32" i="4"/>
  <c r="H45" i="4"/>
  <c r="H43" i="4"/>
  <c r="H42" i="4"/>
  <c r="H41" i="4"/>
  <c r="H40" i="4"/>
  <c r="H39" i="4"/>
  <c r="H38" i="4"/>
  <c r="H37" i="4"/>
  <c r="H32" i="4"/>
  <c r="H31" i="4"/>
  <c r="H30" i="4"/>
  <c r="H28" i="4"/>
  <c r="H27" i="4"/>
  <c r="H22" i="4"/>
  <c r="H21" i="4"/>
  <c r="H20" i="4"/>
  <c r="H19" i="4"/>
  <c r="H16" i="4"/>
  <c r="H15" i="4"/>
  <c r="H14" i="4"/>
  <c r="H13" i="4"/>
  <c r="G45" i="4"/>
  <c r="G43" i="4"/>
  <c r="G42" i="4"/>
  <c r="G41" i="4"/>
  <c r="G40" i="4"/>
  <c r="G39" i="4"/>
  <c r="G38" i="4"/>
  <c r="G37" i="4"/>
  <c r="G34" i="4"/>
  <c r="G32" i="4"/>
  <c r="G31" i="4"/>
  <c r="G28" i="4"/>
  <c r="G27" i="4"/>
  <c r="G22" i="4"/>
  <c r="G21" i="4"/>
  <c r="G20" i="4"/>
  <c r="G19" i="4"/>
  <c r="G16" i="4"/>
  <c r="I16" i="4"/>
  <c r="G15" i="4"/>
  <c r="G14" i="4"/>
  <c r="G13" i="4"/>
  <c r="I24" i="5"/>
  <c r="H30" i="5"/>
  <c r="G30" i="5"/>
  <c r="F18" i="5"/>
  <c r="D24" i="5"/>
  <c r="F24" i="5"/>
  <c r="F12" i="5"/>
  <c r="I26" i="5"/>
  <c r="I14" i="4"/>
  <c r="I13" i="4"/>
  <c r="I45" i="4"/>
  <c r="I41" i="4"/>
  <c r="I37" i="4"/>
  <c r="I27" i="4"/>
  <c r="I22" i="4"/>
  <c r="I20" i="4"/>
  <c r="I19" i="4"/>
  <c r="E45" i="4"/>
  <c r="E43" i="4"/>
  <c r="E42" i="4"/>
  <c r="E41" i="4"/>
  <c r="E40" i="4"/>
  <c r="E39" i="4"/>
  <c r="E38" i="4"/>
  <c r="E37" i="4"/>
  <c r="E36" i="4"/>
  <c r="F36" i="4"/>
  <c r="E34" i="4"/>
  <c r="E32" i="4"/>
  <c r="E31" i="4"/>
  <c r="E28" i="4"/>
  <c r="E27" i="4"/>
  <c r="F27" i="4"/>
  <c r="E22" i="4"/>
  <c r="E21" i="4"/>
  <c r="E20" i="4"/>
  <c r="E19" i="4"/>
  <c r="F19" i="4"/>
  <c r="E16" i="4"/>
  <c r="E15" i="4"/>
  <c r="E14" i="4"/>
  <c r="E13" i="4"/>
  <c r="D45" i="4"/>
  <c r="D43" i="4"/>
  <c r="D42" i="4"/>
  <c r="D41" i="4"/>
  <c r="D40" i="4"/>
  <c r="D39" i="4"/>
  <c r="D38" i="4"/>
  <c r="D37" i="4"/>
  <c r="D36" i="4"/>
  <c r="D34" i="4"/>
  <c r="D32" i="4"/>
  <c r="D28" i="4"/>
  <c r="D27" i="4"/>
  <c r="D31" i="4"/>
  <c r="D22" i="4"/>
  <c r="D21" i="4"/>
  <c r="D20" i="4"/>
  <c r="F20" i="4"/>
  <c r="D19" i="4"/>
  <c r="D16" i="4"/>
  <c r="D15" i="4"/>
  <c r="D12" i="4"/>
  <c r="D14" i="4"/>
  <c r="D13" i="4"/>
  <c r="H36" i="4"/>
  <c r="H34" i="4"/>
  <c r="I32" i="4"/>
  <c r="H26" i="4"/>
  <c r="D26" i="4"/>
  <c r="H18" i="4"/>
  <c r="F13" i="4"/>
  <c r="H12" i="4"/>
  <c r="H24" i="4"/>
  <c r="G12" i="4"/>
  <c r="I12" i="4"/>
  <c r="F45" i="4"/>
  <c r="F37" i="4"/>
  <c r="F31" i="4"/>
  <c r="I31" i="4"/>
  <c r="E26" i="4"/>
  <c r="F26" i="4"/>
  <c r="E18" i="4"/>
  <c r="E12" i="4"/>
  <c r="F14" i="4"/>
  <c r="F41" i="4"/>
  <c r="D18" i="4"/>
  <c r="G26" i="4"/>
  <c r="G18" i="4"/>
  <c r="G36" i="4"/>
  <c r="I36" i="4"/>
  <c r="D26" i="1"/>
  <c r="I26" i="4"/>
  <c r="G30" i="4"/>
  <c r="F18" i="4"/>
  <c r="E24" i="4"/>
  <c r="F12" i="4"/>
  <c r="D24" i="4"/>
  <c r="F24" i="4"/>
  <c r="G24" i="4"/>
  <c r="I24" i="4"/>
  <c r="I18" i="4"/>
  <c r="H45" i="2"/>
  <c r="E45" i="2"/>
  <c r="H43" i="2"/>
  <c r="H42" i="2"/>
  <c r="H41" i="2"/>
  <c r="H40" i="2"/>
  <c r="H39" i="2"/>
  <c r="H38" i="2"/>
  <c r="H37" i="2"/>
  <c r="G43" i="2"/>
  <c r="G42" i="2"/>
  <c r="G41" i="2"/>
  <c r="G40" i="2"/>
  <c r="G39" i="2"/>
  <c r="G38" i="2"/>
  <c r="G37" i="2"/>
  <c r="E43" i="2"/>
  <c r="E42" i="2"/>
  <c r="E41" i="2"/>
  <c r="E40" i="2"/>
  <c r="E39" i="2"/>
  <c r="E38" i="2"/>
  <c r="E37" i="2"/>
  <c r="E36" i="2"/>
  <c r="D43" i="2"/>
  <c r="D42" i="2"/>
  <c r="D41" i="2"/>
  <c r="F41" i="2"/>
  <c r="D40" i="2"/>
  <c r="D39" i="2"/>
  <c r="D38" i="2"/>
  <c r="D37" i="2"/>
  <c r="G34" i="2"/>
  <c r="E34" i="2"/>
  <c r="D34" i="2"/>
  <c r="E30" i="2"/>
  <c r="H30" i="2"/>
  <c r="H32" i="2"/>
  <c r="H31" i="2"/>
  <c r="G32" i="2"/>
  <c r="G31" i="2"/>
  <c r="E32" i="2"/>
  <c r="E31" i="2"/>
  <c r="H28" i="2"/>
  <c r="H27" i="2"/>
  <c r="H26" i="2"/>
  <c r="G28" i="2"/>
  <c r="G27" i="2"/>
  <c r="E28" i="2"/>
  <c r="E27" i="2"/>
  <c r="E26" i="2"/>
  <c r="D27" i="2"/>
  <c r="H22" i="2"/>
  <c r="H21" i="2"/>
  <c r="H20" i="2"/>
  <c r="H19" i="2"/>
  <c r="G22" i="2"/>
  <c r="I22" i="2"/>
  <c r="G21" i="2"/>
  <c r="G20" i="2"/>
  <c r="G19" i="2"/>
  <c r="E22" i="2"/>
  <c r="E21" i="2"/>
  <c r="E20" i="2"/>
  <c r="F20" i="2"/>
  <c r="E19" i="2"/>
  <c r="D22" i="2"/>
  <c r="D21" i="2"/>
  <c r="D20" i="2"/>
  <c r="D19" i="2"/>
  <c r="H16" i="2"/>
  <c r="H15" i="2"/>
  <c r="H14" i="2"/>
  <c r="H13" i="2"/>
  <c r="G16" i="2"/>
  <c r="I16" i="2"/>
  <c r="G15" i="2"/>
  <c r="G14" i="2"/>
  <c r="I14" i="2"/>
  <c r="G13" i="2"/>
  <c r="I13" i="2"/>
  <c r="E16" i="2"/>
  <c r="E15" i="2"/>
  <c r="E14" i="2"/>
  <c r="E13" i="2"/>
  <c r="O65" i="3"/>
  <c r="O64" i="3"/>
  <c r="O63" i="3"/>
  <c r="O62" i="3"/>
  <c r="O61" i="3"/>
  <c r="O60" i="3"/>
  <c r="O59" i="3"/>
  <c r="O58" i="3"/>
  <c r="O57" i="3"/>
  <c r="O56" i="3"/>
  <c r="O55" i="3"/>
  <c r="N54" i="3"/>
  <c r="M54" i="3"/>
  <c r="L54" i="3"/>
  <c r="K54" i="3"/>
  <c r="J54" i="3"/>
  <c r="I54" i="3"/>
  <c r="H54" i="3"/>
  <c r="G54" i="3"/>
  <c r="F54" i="3"/>
  <c r="E54" i="3"/>
  <c r="D54" i="3"/>
  <c r="C54" i="3"/>
  <c r="O52" i="3"/>
  <c r="O51" i="3"/>
  <c r="O50" i="3"/>
  <c r="O49" i="3"/>
  <c r="O48" i="3"/>
  <c r="O47" i="3"/>
  <c r="O46" i="3"/>
  <c r="O45" i="3"/>
  <c r="O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O39" i="3"/>
  <c r="O38" i="3"/>
  <c r="F37" i="3"/>
  <c r="F32" i="3"/>
  <c r="C37" i="3"/>
  <c r="O37" i="3"/>
  <c r="O36" i="3"/>
  <c r="L35" i="3"/>
  <c r="L32" i="3"/>
  <c r="F35" i="3"/>
  <c r="C35" i="3"/>
  <c r="O34" i="3"/>
  <c r="O33" i="3"/>
  <c r="L33" i="3"/>
  <c r="N32" i="3"/>
  <c r="M32" i="3"/>
  <c r="K32" i="3"/>
  <c r="J32" i="3"/>
  <c r="I32" i="3"/>
  <c r="H32" i="3"/>
  <c r="G32" i="3"/>
  <c r="E32" i="3"/>
  <c r="D32" i="3"/>
  <c r="C32" i="3"/>
  <c r="O30" i="3"/>
  <c r="O28" i="3"/>
  <c r="O29" i="3"/>
  <c r="N28" i="3"/>
  <c r="M28" i="3"/>
  <c r="L28" i="3"/>
  <c r="K28" i="3"/>
  <c r="J28" i="3"/>
  <c r="I28" i="3"/>
  <c r="H28" i="3"/>
  <c r="G28" i="3"/>
  <c r="F28" i="3"/>
  <c r="E28" i="3"/>
  <c r="D28" i="3"/>
  <c r="C28" i="3"/>
  <c r="M26" i="3"/>
  <c r="K26" i="3"/>
  <c r="F26" i="3"/>
  <c r="D26" i="3"/>
  <c r="N25" i="3"/>
  <c r="J25" i="3"/>
  <c r="F25" i="3"/>
  <c r="K24" i="3"/>
  <c r="G24" i="3"/>
  <c r="O22" i="3"/>
  <c r="O26" i="3"/>
  <c r="N21" i="3"/>
  <c r="M21" i="3"/>
  <c r="M25" i="3"/>
  <c r="L21" i="3"/>
  <c r="L25" i="3"/>
  <c r="K21" i="3"/>
  <c r="K25" i="3"/>
  <c r="J21" i="3"/>
  <c r="I21" i="3"/>
  <c r="I25" i="3"/>
  <c r="H21" i="3"/>
  <c r="H25" i="3"/>
  <c r="G21" i="3"/>
  <c r="G25" i="3"/>
  <c r="F21" i="3"/>
  <c r="E21" i="3"/>
  <c r="E25" i="3"/>
  <c r="D21" i="3"/>
  <c r="D25" i="3"/>
  <c r="C21" i="3"/>
  <c r="O21" i="3"/>
  <c r="O25" i="3"/>
  <c r="N20" i="3"/>
  <c r="N24" i="3"/>
  <c r="L20" i="3"/>
  <c r="L24" i="3"/>
  <c r="K20" i="3"/>
  <c r="J20" i="3"/>
  <c r="J24" i="3"/>
  <c r="H20" i="3"/>
  <c r="H24" i="3"/>
  <c r="G20" i="3"/>
  <c r="F20" i="3"/>
  <c r="F24" i="3"/>
  <c r="D20" i="3"/>
  <c r="D24" i="3"/>
  <c r="K18" i="3"/>
  <c r="G18" i="3"/>
  <c r="C18" i="3"/>
  <c r="O16" i="3"/>
  <c r="O15" i="3"/>
  <c r="O14" i="3"/>
  <c r="O13" i="3"/>
  <c r="O12" i="3"/>
  <c r="O11" i="3"/>
  <c r="N10" i="3"/>
  <c r="M10" i="3"/>
  <c r="L10" i="3"/>
  <c r="K10" i="3"/>
  <c r="J10" i="3"/>
  <c r="I10" i="3"/>
  <c r="H10" i="3"/>
  <c r="G10" i="3"/>
  <c r="F10" i="3"/>
  <c r="E10" i="3"/>
  <c r="D10" i="3"/>
  <c r="C10" i="3"/>
  <c r="O10" i="3"/>
  <c r="O8" i="3"/>
  <c r="O7" i="3"/>
  <c r="O6" i="3"/>
  <c r="O5" i="3"/>
  <c r="O4" i="3"/>
  <c r="O3" i="3"/>
  <c r="N2" i="3"/>
  <c r="N18" i="3"/>
  <c r="M2" i="3"/>
  <c r="M18" i="3"/>
  <c r="L2" i="3"/>
  <c r="L18" i="3"/>
  <c r="K2" i="3"/>
  <c r="J2" i="3"/>
  <c r="J18" i="3"/>
  <c r="I2" i="3"/>
  <c r="I18" i="3"/>
  <c r="H2" i="3"/>
  <c r="H18" i="3"/>
  <c r="G2" i="3"/>
  <c r="F2" i="3"/>
  <c r="F18" i="3"/>
  <c r="E2" i="3"/>
  <c r="E18" i="3"/>
  <c r="D2" i="3"/>
  <c r="D18" i="3"/>
  <c r="C2" i="3"/>
  <c r="O2" i="3"/>
  <c r="D16" i="2"/>
  <c r="D15" i="2"/>
  <c r="D14" i="2"/>
  <c r="D13" i="2"/>
  <c r="I32" i="2"/>
  <c r="F19" i="2"/>
  <c r="C2" i="1"/>
  <c r="D2" i="1"/>
  <c r="E2" i="1"/>
  <c r="F2" i="1"/>
  <c r="G2" i="1"/>
  <c r="H2" i="1"/>
  <c r="I2" i="1"/>
  <c r="J2" i="1"/>
  <c r="J18" i="1"/>
  <c r="K2" i="1"/>
  <c r="L2" i="1"/>
  <c r="M2" i="1"/>
  <c r="N2" i="1"/>
  <c r="O2" i="1" s="1"/>
  <c r="O3" i="1"/>
  <c r="O4" i="1"/>
  <c r="O5" i="1"/>
  <c r="O6" i="1"/>
  <c r="O7" i="1"/>
  <c r="O8" i="1"/>
  <c r="C10" i="1"/>
  <c r="D10" i="1"/>
  <c r="E10" i="1"/>
  <c r="F10" i="1"/>
  <c r="G10" i="1"/>
  <c r="H10" i="1"/>
  <c r="I10" i="1"/>
  <c r="J10" i="1"/>
  <c r="K10" i="1"/>
  <c r="L10" i="1"/>
  <c r="M10" i="1"/>
  <c r="N10" i="1"/>
  <c r="O11" i="1"/>
  <c r="O12" i="1"/>
  <c r="O13" i="1"/>
  <c r="O14" i="1"/>
  <c r="O15" i="1"/>
  <c r="O16" i="1"/>
  <c r="C20" i="1"/>
  <c r="C24" i="1"/>
  <c r="F30" i="4"/>
  <c r="I30" i="4"/>
  <c r="G20" i="1"/>
  <c r="G24" i="1"/>
  <c r="D30" i="7"/>
  <c r="F30" i="7"/>
  <c r="I30" i="7"/>
  <c r="K20" i="1"/>
  <c r="K24" i="1"/>
  <c r="C21" i="1"/>
  <c r="D21" i="1"/>
  <c r="D20" i="1"/>
  <c r="E21" i="1"/>
  <c r="F21" i="1"/>
  <c r="F20" i="1"/>
  <c r="F24" i="1"/>
  <c r="G21" i="1"/>
  <c r="H21" i="1"/>
  <c r="H20" i="1"/>
  <c r="H24" i="1"/>
  <c r="I21" i="1"/>
  <c r="I20" i="1"/>
  <c r="I24" i="1"/>
  <c r="J21" i="1"/>
  <c r="J25" i="1"/>
  <c r="K21" i="1"/>
  <c r="L21" i="1"/>
  <c r="L20" i="1"/>
  <c r="L24" i="1"/>
  <c r="M21" i="1"/>
  <c r="M20" i="1"/>
  <c r="M24" i="1"/>
  <c r="N21" i="1"/>
  <c r="N20" i="1"/>
  <c r="O20" i="1" s="1"/>
  <c r="N24" i="1"/>
  <c r="O22" i="1"/>
  <c r="O26" i="1" s="1"/>
  <c r="C25" i="1"/>
  <c r="D25" i="1"/>
  <c r="G25" i="1"/>
  <c r="K25" i="1"/>
  <c r="L25" i="1"/>
  <c r="C28" i="1"/>
  <c r="D28" i="1"/>
  <c r="E28" i="1"/>
  <c r="F28" i="1"/>
  <c r="G28" i="1"/>
  <c r="D34" i="7"/>
  <c r="H28" i="1"/>
  <c r="I28" i="1"/>
  <c r="J28" i="1"/>
  <c r="K28" i="1"/>
  <c r="L28" i="1"/>
  <c r="M28" i="1"/>
  <c r="N28" i="1"/>
  <c r="O29" i="1"/>
  <c r="O28" i="1" s="1"/>
  <c r="O30" i="1"/>
  <c r="C32" i="1"/>
  <c r="D36" i="2"/>
  <c r="D32" i="1"/>
  <c r="E32" i="1"/>
  <c r="F32" i="1"/>
  <c r="D36" i="6"/>
  <c r="F36" i="6"/>
  <c r="G32" i="1"/>
  <c r="D36" i="7"/>
  <c r="F36" i="7"/>
  <c r="H32" i="1"/>
  <c r="I32" i="1"/>
  <c r="D36" i="9"/>
  <c r="F36" i="9"/>
  <c r="J32" i="1"/>
  <c r="K32" i="1"/>
  <c r="D36" i="11"/>
  <c r="F36" i="11"/>
  <c r="L32" i="1"/>
  <c r="D36" i="12"/>
  <c r="F36" i="12"/>
  <c r="M32" i="1"/>
  <c r="N32" i="1"/>
  <c r="O33" i="1"/>
  <c r="O34" i="1"/>
  <c r="O35" i="1"/>
  <c r="O36" i="1"/>
  <c r="O37" i="1"/>
  <c r="O38" i="1"/>
  <c r="O39" i="1"/>
  <c r="C41" i="1"/>
  <c r="G45" i="2"/>
  <c r="I45" i="2"/>
  <c r="D41" i="1"/>
  <c r="E41" i="1"/>
  <c r="F41" i="1"/>
  <c r="G41" i="1"/>
  <c r="D45" i="7"/>
  <c r="F45" i="7"/>
  <c r="H41" i="1"/>
  <c r="I41" i="1"/>
  <c r="J41" i="1"/>
  <c r="K41" i="1"/>
  <c r="L41" i="1"/>
  <c r="M41" i="1"/>
  <c r="N41" i="1"/>
  <c r="O42" i="1"/>
  <c r="O43" i="1"/>
  <c r="O44" i="1"/>
  <c r="O45" i="1"/>
  <c r="O46" i="1"/>
  <c r="O47" i="1"/>
  <c r="O48" i="1"/>
  <c r="O49" i="1"/>
  <c r="O50" i="1"/>
  <c r="O51" i="1"/>
  <c r="O52" i="1"/>
  <c r="C54" i="1"/>
  <c r="D54" i="1"/>
  <c r="E54" i="1"/>
  <c r="F54" i="1"/>
  <c r="G54" i="1"/>
  <c r="H54" i="1"/>
  <c r="I54" i="1"/>
  <c r="J54" i="1"/>
  <c r="K54" i="1"/>
  <c r="L54" i="1"/>
  <c r="M54" i="1"/>
  <c r="N54" i="1"/>
  <c r="O55" i="1"/>
  <c r="O56" i="1"/>
  <c r="O57" i="1"/>
  <c r="O58" i="1"/>
  <c r="O59" i="1"/>
  <c r="O60" i="1"/>
  <c r="O61" i="1"/>
  <c r="O62" i="1"/>
  <c r="O63" i="1"/>
  <c r="O64" i="1"/>
  <c r="O65" i="1"/>
  <c r="M18" i="1"/>
  <c r="D45" i="12"/>
  <c r="F45" i="12"/>
  <c r="G45" i="12"/>
  <c r="I45" i="12"/>
  <c r="L18" i="1"/>
  <c r="D45" i="11"/>
  <c r="F45" i="11"/>
  <c r="G45" i="11"/>
  <c r="I45" i="11"/>
  <c r="G45" i="10"/>
  <c r="I45" i="10"/>
  <c r="D45" i="10"/>
  <c r="F45" i="10"/>
  <c r="K18" i="1"/>
  <c r="D45" i="9"/>
  <c r="F45" i="9"/>
  <c r="G45" i="9"/>
  <c r="I45" i="9"/>
  <c r="I18" i="1"/>
  <c r="D45" i="8"/>
  <c r="F45" i="8"/>
  <c r="G45" i="8"/>
  <c r="I45" i="8"/>
  <c r="H25" i="1"/>
  <c r="H18" i="1"/>
  <c r="D27" i="7"/>
  <c r="G27" i="7"/>
  <c r="G45" i="7"/>
  <c r="I45" i="7"/>
  <c r="G45" i="6"/>
  <c r="I27" i="6"/>
  <c r="G31" i="6"/>
  <c r="G26" i="6"/>
  <c r="G18" i="1"/>
  <c r="I45" i="6"/>
  <c r="D45" i="6"/>
  <c r="F45" i="6"/>
  <c r="F18" i="1"/>
  <c r="D18" i="1"/>
  <c r="O10" i="1"/>
  <c r="O21" i="1"/>
  <c r="O54" i="3"/>
  <c r="O41" i="3"/>
  <c r="C18" i="1"/>
  <c r="F37" i="2"/>
  <c r="D45" i="2"/>
  <c r="F45" i="2"/>
  <c r="F36" i="2"/>
  <c r="I41" i="2"/>
  <c r="H36" i="2"/>
  <c r="I37" i="2"/>
  <c r="G36" i="2"/>
  <c r="I36" i="2"/>
  <c r="F30" i="2"/>
  <c r="I30" i="2"/>
  <c r="I27" i="2"/>
  <c r="F27" i="2"/>
  <c r="D26" i="2"/>
  <c r="F26" i="2"/>
  <c r="H18" i="2"/>
  <c r="I20" i="2"/>
  <c r="I19" i="2"/>
  <c r="E18" i="2"/>
  <c r="D31" i="2"/>
  <c r="F31" i="2"/>
  <c r="I31" i="2"/>
  <c r="H12" i="2"/>
  <c r="H24" i="2"/>
  <c r="E12" i="2"/>
  <c r="E24" i="2"/>
  <c r="O32" i="3"/>
  <c r="O18" i="3"/>
  <c r="C20" i="3"/>
  <c r="C25" i="3"/>
  <c r="O35" i="3"/>
  <c r="E20" i="3"/>
  <c r="E24" i="3"/>
  <c r="I20" i="3"/>
  <c r="I24" i="3"/>
  <c r="M20" i="3"/>
  <c r="M24" i="3"/>
  <c r="F14" i="2"/>
  <c r="D12" i="2"/>
  <c r="F12" i="2"/>
  <c r="F13" i="2"/>
  <c r="G18" i="2"/>
  <c r="G12" i="2"/>
  <c r="I12" i="2"/>
  <c r="D18" i="2"/>
  <c r="F18" i="2"/>
  <c r="G26" i="2"/>
  <c r="I26" i="2"/>
  <c r="D24" i="1"/>
  <c r="F25" i="1"/>
  <c r="J20" i="1"/>
  <c r="J24" i="1"/>
  <c r="M25" i="1"/>
  <c r="I25" i="1"/>
  <c r="E25" i="1"/>
  <c r="E20" i="1"/>
  <c r="E24" i="1"/>
  <c r="N25" i="1"/>
  <c r="E18" i="1"/>
  <c r="I27" i="7"/>
  <c r="G31" i="7"/>
  <c r="G26" i="7"/>
  <c r="F27" i="7"/>
  <c r="D31" i="7"/>
  <c r="F31" i="7"/>
  <c r="D26" i="7"/>
  <c r="F26" i="7"/>
  <c r="I26" i="6"/>
  <c r="G30" i="6"/>
  <c r="D30" i="5"/>
  <c r="F30" i="5"/>
  <c r="I30" i="5"/>
  <c r="O20" i="3"/>
  <c r="O24" i="3"/>
  <c r="C24" i="3"/>
  <c r="I18" i="2"/>
  <c r="G24" i="2"/>
  <c r="I24" i="2"/>
  <c r="D24" i="2"/>
  <c r="F24" i="2"/>
  <c r="I26" i="7"/>
  <c r="G30" i="7"/>
  <c r="O41" i="1" l="1"/>
  <c r="G45" i="14"/>
  <c r="I45" i="14" s="1"/>
  <c r="D45" i="14"/>
  <c r="F45" i="14" s="1"/>
  <c r="O32" i="1"/>
  <c r="D36" i="14"/>
  <c r="F36" i="14" s="1"/>
  <c r="I36" i="14"/>
  <c r="I26" i="14"/>
  <c r="H24" i="14"/>
  <c r="H30" i="14" s="1"/>
  <c r="F26" i="14"/>
  <c r="D24" i="14"/>
  <c r="F24" i="14" s="1"/>
  <c r="F12" i="14"/>
  <c r="G24" i="14"/>
  <c r="I18" i="14"/>
  <c r="F18" i="14"/>
  <c r="I12" i="14"/>
  <c r="O24" i="1"/>
  <c r="O18" i="1"/>
  <c r="O25" i="1"/>
  <c r="N18" i="1"/>
  <c r="O54" i="1"/>
  <c r="I24" i="14" l="1"/>
  <c r="G30" i="14"/>
</calcChain>
</file>

<file path=xl/sharedStrings.xml><?xml version="1.0" encoding="utf-8"?>
<sst xmlns="http://schemas.openxmlformats.org/spreadsheetml/2006/main" count="568" uniqueCount="65">
  <si>
    <t>Px Enplaned</t>
  </si>
  <si>
    <t>Px Deplaned</t>
  </si>
  <si>
    <t>Landed Weight</t>
  </si>
  <si>
    <t>A/C Type</t>
  </si>
  <si>
    <t>Depart</t>
  </si>
  <si>
    <t>Arrive</t>
  </si>
  <si>
    <t>Diversions</t>
  </si>
  <si>
    <t>ExpressJet</t>
  </si>
  <si>
    <t>Key Lime Air</t>
  </si>
  <si>
    <t>AirMed</t>
  </si>
  <si>
    <t>Gem Air</t>
  </si>
  <si>
    <t>Alpine Air Express</t>
  </si>
  <si>
    <t>Western Air Express</t>
  </si>
  <si>
    <t>Ameriflight</t>
  </si>
  <si>
    <t>Corporate Air</t>
  </si>
  <si>
    <t>Xtra Airways</t>
  </si>
  <si>
    <t>Swift Air</t>
  </si>
  <si>
    <t>SkyWest Airlines</t>
  </si>
  <si>
    <t>NUMBER OF LANDINGS/DEPARTURES</t>
  </si>
  <si>
    <t>LANDED WEIGHT</t>
  </si>
  <si>
    <t>Air Mail</t>
  </si>
  <si>
    <t>Other Cargo</t>
  </si>
  <si>
    <t>Corporate Air (FedEx)</t>
  </si>
  <si>
    <t>Gem Air (UPS)</t>
  </si>
  <si>
    <t>Alpine Air Express (UPS)</t>
  </si>
  <si>
    <t>Western Air Express (UPS)</t>
  </si>
  <si>
    <t>Ameriflight (UPS)</t>
  </si>
  <si>
    <t>AIR CARGO  (Pounds)</t>
  </si>
  <si>
    <t>Flights Completed</t>
  </si>
  <si>
    <t>Flights Scheduled</t>
  </si>
  <si>
    <t>COMMERCIAL AIRLINE RELIABILITY</t>
  </si>
  <si>
    <t>Wendover Fun</t>
  </si>
  <si>
    <t>United Airlines</t>
  </si>
  <si>
    <t>LOAD FACTORS</t>
  </si>
  <si>
    <t>N/A</t>
  </si>
  <si>
    <t>AVAILABLE SEATS</t>
  </si>
  <si>
    <t>TOTAL PASSENGERS</t>
  </si>
  <si>
    <t>Charters/Diversions</t>
  </si>
  <si>
    <t>XtraAirways</t>
  </si>
  <si>
    <t>United Express (SkyWest)</t>
  </si>
  <si>
    <t>United Airlines System Total</t>
  </si>
  <si>
    <t>PASSENGER DEPLANEMENTS</t>
  </si>
  <si>
    <t>Charters/Diversion</t>
  </si>
  <si>
    <t>PASSENGER ENPLANEMENTS</t>
  </si>
  <si>
    <t>Total</t>
  </si>
  <si>
    <t>MONTH</t>
  </si>
  <si>
    <t>%</t>
  </si>
  <si>
    <t>Y-T-D</t>
  </si>
  <si>
    <t>Change</t>
  </si>
  <si>
    <t xml:space="preserve"> </t>
  </si>
  <si>
    <t>Wendover Fun System Total</t>
  </si>
  <si>
    <t>AIR CARGO  (lbs.)</t>
  </si>
  <si>
    <t>LANDED WEIGHT (lbs)</t>
  </si>
  <si>
    <t>January 2020                                                                                                                                   PASSENGER AND AIR CARGO STATISTICS</t>
  </si>
  <si>
    <t>February 2020                                                                                                                                   PASSENGER AND AIR CARGO STATISTICS</t>
  </si>
  <si>
    <t>March 2020                                                                                                                                   PASSENGER AND AIR CARGO STATISTICS</t>
  </si>
  <si>
    <t>April 2020                                                                                                                                   PASSENGER AND AIR CARGO STATISTICS</t>
  </si>
  <si>
    <t>May 2020                                                                                                                                   PASSENGER AND AIR CARGO STATISTICS</t>
  </si>
  <si>
    <t>JUNE 2020                                                                                                                                   PASSENGER AND AIR CARGO STATISTICS</t>
  </si>
  <si>
    <t>JULY 2020                                                                                                                                   PASSENGER AND AIR CARGO STATISTICS</t>
  </si>
  <si>
    <t>AUGUST 2020                                                                                                                                   PASSENGER AND AIR CARGO STATISTICS</t>
  </si>
  <si>
    <t>SEPTEMBER 2020                                                                                                                                   PASSENGER AND AIR CARGO STATISTICS</t>
  </si>
  <si>
    <t>OCTOBER 2020                                                                                                                                   PASSENGER AND AIR CARGO STATISTICS</t>
  </si>
  <si>
    <t>NOVEMBER 2020                                                                                                                                   PASSENGER AND AIR CARGO STATISTICS</t>
  </si>
  <si>
    <t>DECEMBER 2020                                                                                                                                   PASSENGER AND AIR CARGO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</si>
</sst>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</numFmts>
  <fonts count="1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i/>
      <sz val="10"/>
      <color indexed="10"/>
      <name val="Arial"/>
      <family val="2"/>
    </font>
    <font>
      <b/>
      <sz val="14"/>
      <name val="Book Antiqua"/>
      <family val="1"/>
    </font>
    <font>
      <b/>
      <sz val="12"/>
      <name val="Arial"/>
      <family val="2"/>
    </font>
    <font>
      <b/>
      <i/>
      <sz val="22"/>
      <color indexed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u/>
      <sz val="10"/>
      <color indexed="18"/>
      <name val="Arial"/>
      <family val="2"/>
    </font>
    <font>
      <sz val="10.5"/>
      <name val="Arial"/>
      <family val="2"/>
    </font>
    <font>
      <b/>
      <sz val="10"/>
      <color indexed="18"/>
      <name val="Arial"/>
      <family val="2"/>
    </font>
    <font>
      <sz val="1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3" fontId="3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3" fillId="2" borderId="0" xfId="2" applyNumberFormat="1" applyFont="1" applyFill="1" applyAlignment="1">
      <alignment horizontal="right"/>
    </xf>
    <xf numFmtId="9" fontId="3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9" fontId="3" fillId="0" borderId="0" xfId="2" applyFont="1" applyAlignment="1">
      <alignment horizontal="right"/>
    </xf>
    <xf numFmtId="9" fontId="2" fillId="0" borderId="0" xfId="2" applyFont="1" applyAlignment="1">
      <alignment horizontal="right"/>
    </xf>
    <xf numFmtId="9" fontId="2" fillId="0" borderId="0" xfId="2" applyFill="1" applyAlignment="1">
      <alignment horizontal="right"/>
    </xf>
    <xf numFmtId="9" fontId="2" fillId="0" borderId="0" xfId="2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165" fontId="3" fillId="2" borderId="0" xfId="1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1" fontId="2" fillId="0" borderId="0" xfId="2" applyNumberFormat="1" applyFont="1" applyAlignment="1">
      <alignment horizontal="right"/>
    </xf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3" fillId="2" borderId="0" xfId="1" applyNumberFormat="1" applyFont="1" applyFill="1" applyAlignment="1">
      <alignment horizontal="right"/>
    </xf>
    <xf numFmtId="165" fontId="2" fillId="0" borderId="0" xfId="1" applyNumberFormat="1" applyFont="1"/>
    <xf numFmtId="165" fontId="4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1" applyNumberFormat="1" applyFont="1" applyFill="1" applyAlignment="1">
      <alignment horizontal="center" vertical="center"/>
    </xf>
    <xf numFmtId="0" fontId="10" fillId="4" borderId="0" xfId="0" applyFont="1" applyFill="1"/>
    <xf numFmtId="3" fontId="10" fillId="4" borderId="0" xfId="0" applyNumberFormat="1" applyFont="1" applyFill="1" applyAlignment="1">
      <alignment horizontal="right"/>
    </xf>
    <xf numFmtId="10" fontId="10" fillId="4" borderId="0" xfId="2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10" fontId="10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5" borderId="0" xfId="0" applyFont="1" applyFill="1"/>
    <xf numFmtId="3" fontId="10" fillId="5" borderId="0" xfId="0" applyNumberFormat="1" applyFont="1" applyFill="1" applyAlignment="1">
      <alignment horizontal="right"/>
    </xf>
    <xf numFmtId="10" fontId="10" fillId="5" borderId="0" xfId="2" applyNumberFormat="1" applyFont="1" applyFill="1" applyAlignment="1">
      <alignment horizontal="right"/>
    </xf>
    <xf numFmtId="0" fontId="13" fillId="0" borderId="0" xfId="0" applyFont="1"/>
    <xf numFmtId="10" fontId="3" fillId="0" borderId="0" xfId="2" applyNumberFormat="1" applyFont="1" applyAlignment="1">
      <alignment horizontal="right"/>
    </xf>
    <xf numFmtId="0" fontId="13" fillId="0" borderId="0" xfId="0" applyFont="1" applyAlignment="1">
      <alignment horizontal="left"/>
    </xf>
    <xf numFmtId="9" fontId="10" fillId="5" borderId="0" xfId="2" applyFont="1" applyFill="1" applyAlignment="1">
      <alignment horizontal="right"/>
    </xf>
    <xf numFmtId="9" fontId="10" fillId="4" borderId="0" xfId="2" applyFont="1" applyFill="1" applyAlignment="1">
      <alignment horizontal="right"/>
    </xf>
    <xf numFmtId="9" fontId="10" fillId="4" borderId="0" xfId="2" applyFont="1" applyFill="1"/>
    <xf numFmtId="3" fontId="10" fillId="4" borderId="0" xfId="0" applyNumberFormat="1" applyFont="1" applyFill="1"/>
    <xf numFmtId="0" fontId="13" fillId="0" borderId="0" xfId="0" applyFont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4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2D97AF-922D-4EBD-91B1-B1D14B2FB8C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430EB3-79F3-4E2C-9072-3A98428A16F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B4CD90-4FE6-4F1F-B54D-A5A36130192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70EB7B-1E6E-4601-8DCF-46DA0C87E2F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450C83-DC43-403D-ACAD-29FE41F876B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1BE3B5-0DF4-4D38-829E-039485420BB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B85792-16FB-4BAC-B765-4F2CDCDF3C9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7ADC243-F744-4744-9878-ED8B54DBDE8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2810C1D-1560-4BAC-8660-421DA0DC474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D4A8EA5-40D0-4FB3-9ABA-E9C2BAD22B9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15D58CD-1016-41C9-8008-464D072F0DD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E814583-143A-4698-BB32-67011AE1321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EBD47E5-D65C-450D-B9A0-5B9028F96FF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88CA953-E80E-43D9-827E-1A633C65486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350F179-E421-439C-992A-1D084F3EADF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55CA47E-08D3-4D1B-BBED-C7A8FB137C7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4DF61C5-AE57-42F1-9CBE-F2B42945F69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EA662D1-87A6-44DE-AB1C-B33E5AE13F3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A4E3AD7-4136-4980-A3D9-A9FC49E2341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0C890C1-47F1-4577-B045-8D23F4F1865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530C613-F451-4272-B2D7-D9968630B00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19BC82B-42CF-4DA9-BD14-3541901110E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6C2E472-58AF-4349-A39E-803ED94546D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EE6A648-C454-4269-B97B-BF8C64F03F3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FB01003-2CF8-40E0-B52C-323113C8B2B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9CDF1EE-A944-484E-A038-FADD1C29CDF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0EECF43-EB42-4B07-B1F2-E24B2C1A4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742F1BE-A26E-40BF-926B-0A620FA6C36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31E910F-64D4-4184-98AA-4841D98C8D5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556F90A-1B46-4AAE-8BDE-964C056F79F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6982337-34B3-46FE-AA76-37C43A31D6A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C890B45-B3E8-46AF-B176-3ACF4B05EED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A561972-424D-499F-887B-0FA2F8B8116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D60A75-5898-4E13-AD32-1D4A543DC76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0D7B978-F9DE-4A70-B029-FA3953B465C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6CC746B-0438-4076-9B06-FD508C40662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107EF3-6D7A-40A7-98F7-EB57227FF7B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610A5AC-BAD2-4AC4-8D09-F24B7F6BE2A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2813D28-51AA-4683-A171-23FBED466ED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E48BC0E-3615-4440-A7E5-7C9BBEAB47A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5CADB302-D6AF-4D67-866A-6F0D89EDA51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AF90278-646D-4B38-B77A-38E96E507FC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E063253-9C72-4C65-B1E6-B182AFC3BF1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289F2BE-0F52-4AEF-A833-378382B4F51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EAAFE6B-CDCE-45DF-A75C-39C3577C451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C4EF39-4CE0-42DF-A15B-36F7CD9C566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691A11B-F7AF-40BC-990B-61C69596762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93AFDBA-A230-4B0C-A9D1-7ABAC904AD8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B5F04C7-B30B-418C-B5C6-063AC60BFD1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402EFBE-65B8-42E4-93EA-CBC3ABB3606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CF8CED3-298A-45AA-B3C7-32B31885D9A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3CD680A-949D-4C2E-B2A6-79402D0B216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C04DFFF-1FED-4B82-802E-90669EBDE30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5E4D7AC9-81E8-47AE-88DB-9C8C62029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C055962-1953-4D8E-A6EA-49B5978C7708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1BC2F24-9590-4E2D-80D5-E00D94F9380D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2589AC5-7B23-415E-AF9E-DE5C32BDD24E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A8921B9-BAC0-429E-A24C-7103DE7FDC3C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E207E98-8F78-4ECB-AAEC-214D512CFD29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C1494EA-0C47-46F9-927B-4B0AE723BE11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17EF118-7984-4887-9C95-48220618072A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47CA0A5-7729-4A38-BEF9-14B29D07FB37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9B68658-599F-43F0-B42F-CD00B5CA4DEC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BED338-50D7-48C8-AEE1-837B1118F93B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1EC944C-9173-41EB-93EB-A78BB4AE470F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43976EF-E201-4F10-AE2D-75BD8966514E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0527036-4765-4000-8798-3D8253BCD86A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A94789D-CDE0-4269-96FD-F0E7E9F98523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3720288-98ED-4CFE-B222-EA1D6B67507B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723FD8E-0FDE-43BA-B389-75AA00936BC9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E71E985-45E8-426F-A0A8-8E4C039090F6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31AD1C8-94C4-4ACF-A03F-663109908F82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8DE326B-ADE8-422C-9512-B7347CA2500B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9D939E3-8D13-4E02-84B6-F5036352ADAC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F7EA5A5-AB75-4C4F-A491-B9DBE0E3309F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A6BB235-1DBA-465E-BEA6-112A2073D2BA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E2DCE37-9307-414D-A957-6705207F4DB3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CD80954-F296-4079-BFFD-1BA4C2BEADC7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E3B679A-0C42-4B5C-8E46-DB58EC839357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9F169B0-722C-4282-891B-3D1605BA3A1D}"/>
            </a:ext>
          </a:extLst>
        </xdr:cNvPr>
        <xdr:cNvSpPr txBox="1"/>
      </xdr:nvSpPr>
      <xdr:spPr>
        <a:xfrm>
          <a:off x="8258175" y="3086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2351488E-ADC1-4F36-8BCD-DAD51301C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9D696A-EA8F-4E0C-8F04-2C0E9CAAD38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DD79D6-155C-4926-83E5-EAB0A272AD9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372623-6B27-4419-8EA8-1B48187C07A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FC4C02-6166-4235-8647-3D645D89539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DCED973-C301-439C-AA15-E544E68397F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8D39F8-5D60-4B4B-80E4-25FA3E071BC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A2BC18C-1C74-4D9C-A37F-0A377447886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A04E9F5-68FA-4BA4-AB07-90985D627CC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536704-E683-4BA3-86A5-6BDEB4C0F4E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E6A9CAD-A380-407A-A121-C56C455003E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715DB13-8AFB-4028-8B13-3527A504FA0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747CB58-882A-4FCB-9E22-4E4155A3B65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501F892-E6E6-46D8-8004-CCB5C4451E1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ECF6B2-387E-4F07-A615-7B69ECF5FC5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4DBB7AC-DA3C-4887-B1A5-54F4CC9582B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9028B02-E3E3-4D15-9D0D-6C9F740016F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B41A3E1-7211-4B05-95A7-0BE5D663528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48A18D1-ABAE-41EA-BE17-D159C14D1D5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5DB4179-569D-4E2E-838B-4B4478431E0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32F75FB-3AA5-49C1-BB98-084C7F6D70B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86827C6-2D49-434B-A8E1-946BD434418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673C147-E948-4A57-99A8-54242FC7134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D1CF30A-64F0-4E19-95BB-1C74B21EFF3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F7FBF26-B54D-4979-86A7-5FF3F87D9DF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8D9333D-45C6-4E6B-AF1A-D0ADCCD1A9E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8938E06-2902-4121-838E-893281DC8A4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EBF6490-704E-4D4A-BD11-047255EA5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151F28-9158-4C64-B990-1CB92CA3EAA5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D9DDB3-636C-457E-BDC2-A7DC92AD7EB1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B112B6-9C7C-4D9D-87D8-10AD63568AA8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F3CEF2-559E-426E-9F26-2FD5D39DB84D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B54F42-270D-4E26-9A01-3F95DEC7BA85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9D984C-946B-49F2-8EAA-24DED3F0EA8B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6D37C9-E98B-48CC-86B3-F3C7E7B2F749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71FE28B-3ABA-45C3-AE54-25F9EAB6CA28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5998F88-D4E9-4D82-85A8-1A51B8FD06C3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801DA20-6CA7-4668-87BE-177E3983D7F4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5A8CAD0-C815-4272-8D82-AFA0F4BD9C8B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C4C5D16-9F3D-4B89-9D2A-AD4B17947730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C2C5CBD-4FDD-42AD-A190-9F514B272E5E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A94CDBC-EF1E-4E14-BB51-76FB43C70666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4DCC295-0253-48F4-B913-F934F74D1CEE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C1FD652-0136-4654-9010-71DC3C9C8779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AA3316E-A1B0-4B34-A740-A07CAA851339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67085B-0C06-4181-9DBD-B00E386E99EF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76AC9E1-F13B-4648-BA6A-7403D88C0558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E195CAB-EA0C-404A-8842-43E9AEB8083E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A5D1387-1E55-47F0-A558-1DB19DB8F517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29B1E45-D3CD-4042-897F-4C284852921E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5A22F52-5715-4FBC-949E-30161DE226CD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9CC6BA0-DB79-4484-A826-DF3B959D5C71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4147AC4-33AD-4715-91A4-42B7F25A27EF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AFE349B-EEBB-44C0-AE67-BE8588B42003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BF10D28-CF77-4F71-BDE3-32588CC9CD86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653739D-5AFA-4E36-A381-82C629C09A3E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FBA6A2A-A5C0-4827-97C9-42BB4341A595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1CE41AA-CF95-4E6A-9A18-749A30391CB4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CDC5F57-B662-4311-B40D-C76552BC76CE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CA272C5-4EFA-4508-AEDF-FA652D876118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5E99B0E-1156-4321-83F3-CC9BE502B4F1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0C61243-284B-4D23-A0D2-9E8848778961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12DFA92-8448-47A6-B3BE-F1E72D0F96BE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13E4077-4630-46D4-84B8-422956D77D0E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C69BFF7-82BF-4441-98F9-551E35DE5965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F273F6D-AD31-4106-9F40-657CEC64F94D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8673DDE-C94D-4D6F-BB66-C943A061CBB0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B973531-CD42-41EA-8E2A-14685AC68E06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6C53D04-D586-4353-A3C5-954AF762E338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EF56D89-0E2A-4C1C-AB80-F01F2EFD20C2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288D095-1345-4AD7-8E69-B37C68429704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B07890-5AD2-47C6-8901-8F50B0730EA8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9E18DAE-A241-44C2-8F5C-CAD4D3862307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E2A5EA6-CAB4-47FD-9E59-D9DA5EDBEE7F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547264-191D-4457-A9A6-21A056E25041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CB11F68-6723-4576-825B-E99928345C41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610DB1-69FB-468D-833C-01F063BD1261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61B315-6EE0-44CD-93C2-DB7D8E4DD9C9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2796C4-B40C-453E-8708-D78893E9D0B5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F382FC-814C-4CB3-9819-9DB807A29991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D32694D-4556-4EA8-8DB7-A51E43329E15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B6E8D8-1F4B-4C51-BED0-1F1CCFC417B5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C14BDA9-83A5-4AFA-BE07-64B16FB24AD8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B33D5E4-D434-490A-9E61-95866EE2207C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CA753A5-AD77-4882-ADB3-2216F65CA0A6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7FE4AB9-0ED7-4FD0-9D2B-838DD8B51D1B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E5DE906-AAC7-48D5-8CF7-8CF86D4DDFC1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39D3138-A3BF-4FD3-A341-2C40A0099DBC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4969382-80FF-469F-AB18-A1F690B32A25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5B85F82-B486-4ABD-8ACE-CB92DA54807E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440A49C-5667-4D0F-A299-7F037D233ECA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D279760-C7AB-49CC-8897-40FE4B83EEA3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A7BEE61-0202-471D-9758-811722C27EAF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17A98C2-75CE-41E8-8C13-E9EF6E504B2D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CD9683E-DAEE-4F8C-9856-0F15B9763B08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D15CE53-5F21-46E4-A431-946DA824F508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3E88DFF-0EDD-4E90-96EF-1BCFC8C98562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E58DD84-E52F-4F37-BD4B-71F81E83DECB}"/>
            </a:ext>
          </a:extLst>
        </xdr:cNvPr>
        <xdr:cNvSpPr txBox="1"/>
      </xdr:nvSpPr>
      <xdr:spPr>
        <a:xfrm>
          <a:off x="6638925" y="1133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7056D4A-7042-4776-90A0-13BA410AC13D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52655C9-DF9C-436E-94AD-DC9A67A4F7E9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425B6F3-44F0-4D66-A894-D1A739346FAF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A0754BE-3DDE-4F03-AB75-64D93DFFD599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D2A6809-4604-4DFA-A167-9D5662D80456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CB5C2B6-1EE1-490D-BCA6-DBE7BDF6A0E3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875126-FCC8-4154-BF7E-209E0EA7FCEB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47B5EB1-97D4-4C10-8A4D-81CFDD1F3533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7C7B10B-DA47-480A-8E20-E10BE3BA7B23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640A1E8-FFF0-4E12-B5A3-62213D10D58B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A548DDF-0C1B-4894-9A54-4A29865F5C40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A65EFBC-86F1-4609-ABD7-95B451443DF6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8AC76DF-BE40-4ED1-B1EC-5A14A85C6F7C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3651488-94D4-41C8-8077-FECBCF8903DC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112CCCC-A5F6-4F0A-A77D-BF40ADDB020C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B5E2B8B-6EF5-4B9F-AE50-8B720F1E2794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08B1775-2B2A-4E09-A407-1BC49618D516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DCE3199-2A45-47BF-B2DB-48599EDF1203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5D67C5C0-A96C-4D08-A038-65843E79CCF1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CCAFD83-970B-4EAB-B381-A838A8895F2D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D496C6E-9768-40CF-B93C-4450853487AE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857AFD9-1EC1-4A19-96D7-F2D99242E9DE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13DE161-C71A-44A9-A8E0-D9B2B3F6EB90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D620A8D-BB5E-48C8-8373-B35A179F0781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29AD818-F953-43AC-9797-6A1F623D1AF7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7F9D2AF-009D-46A6-B559-C3D383D05A2F}"/>
            </a:ext>
          </a:extLst>
        </xdr:cNvPr>
        <xdr:cNvSpPr txBox="1"/>
      </xdr:nvSpPr>
      <xdr:spPr>
        <a:xfrm>
          <a:off x="6638925" y="242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DE3D30-6599-4CBB-B03E-F89FC19FF98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82BABB-7499-49AA-80A8-4A8880B5907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B5C800-671F-43AD-8836-4760BBF26FB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530BAA-00CF-4D2D-B1E1-4427748C351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FE8E15-A130-4EBC-AFC2-385AB8AA2D1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981F92-7D39-483B-962D-AFF3E072A54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8FB37B-3D14-495A-B360-69AC86E5184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36F578F-512B-4B40-9296-2676E8A6AAA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5D1FE70-098F-49F1-B03D-B753D220278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6CD243E-B7BE-48F0-9CA7-1844117E82F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714FC0-028A-4B23-8251-4A4C91718D4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64F7272-2F12-45A1-A9C9-D61EDCAABE9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791FC02-D2B3-40E2-9023-68FD3A7ACB9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B67CBBA-C2FF-4C51-9BB4-00D8B58F369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7FA0EB-F467-46D1-A4A4-29FD0E0D656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7474292-8B70-4046-9150-71B3A58F1E5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BA2106D-D68B-42D5-A17B-FB1202397DD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61DEC5B-F56C-4285-8D8F-C89BD39A26C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B4EBC84-499A-4CF9-8A34-8B1581D6865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8BD757F-7F8C-4889-9E48-6C3906B0962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3520550-7A0F-42A9-96A9-C63EFDD06D1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52DD60D-E1F0-40E0-AEF5-256EBAA4A26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6230F39-45D8-45D5-BD71-143D4166FE8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EB2CCEB-0B9D-4333-9A39-3954546D9D9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A3935EB-CB6C-400F-81F3-D0C1ADE4A88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FDC9963-1A78-4B9C-B60B-6F39A0211EB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A694CE7-B92C-4ECA-87EC-6149D19B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2B04EB-96AF-4AD5-9DA1-4E8A2684C2A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1E698A-8B9C-4469-8F7B-B6B6C473F9D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94305A-771D-4D77-91D2-78A7070F113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9E157E-0F73-446F-BE42-432A20CC1F0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DCC32E7-BC35-421D-8BE4-CA8AD104116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82E0C5-707D-492B-B1FC-4E8DE34F67A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CCBC4C1-1038-4EBB-AD59-887558C978A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0128BA2-DEC3-4D11-BF0A-27386DAAB0D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B6A7F28-A4D2-4FF1-AA21-73BEE04A58E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E82BA7A-F7A4-4942-BF3D-D9133F9125B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7CF554E-62D3-465C-8314-A1D1FFC91EE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0568BC5-E18C-4BD9-AA34-11201AFA5B5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C1C9FD5-04FC-47BB-9FE1-0B36433EBE4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1D2FAA5-F796-4F0B-AF1A-292B4C7D521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7C5B29D-17DB-4949-BB20-3E4E88719ED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5BACAF6-1093-47A8-8A5B-B68D82FC3FD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10B8B95-83B6-428C-8F8A-9F8459FCE5B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3C9627C-5BD9-4E38-AB0B-8EB76A3AC9A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EEB3CC-2F92-4D8D-A101-8D9B56DF51A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EAA17A5-D867-4808-9987-9D63C88491B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0FE0DA9-A543-4D43-A3A6-50BE09E3CEC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11B10F9-D2D1-45C4-A5EA-C96CEE257F3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7CDCEF6-F881-4BB7-BB0E-FDAB5797D44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B2F2BFF-8996-4A55-A558-C8F41CAD996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A0A7B8F-46D9-4D5D-A1E8-FD69BE737B7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7D2AFC2-A1F7-403D-961A-197084D61DD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416BB88-B7C9-4169-92E5-B9B4A0763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2417BC-3071-4FDD-9479-C2AE4714915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C2417A-AF35-4CF0-9C08-621902A4296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EC0633-25C1-4B77-B2E3-15CB352B98E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030267-E478-4F25-8823-C9FCF6E217D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264313A-C247-40AA-84EC-EF15BAEE425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E13559-1E31-4F6B-B400-34B3D7EA34A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A7F6AC6-B35F-4E67-A8E8-637E2446DD0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1FD8954-7FC7-4B97-B9B3-83010AD8016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388BAFD-04CB-4F9C-9712-3574B10D221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8C4C69C-936D-4D75-83DD-41AC504E705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0480B04-D834-438F-9438-3D689A39A9C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34F343F-5E41-4046-AF37-14B295F227F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52E301-664C-4E51-9AA4-2BBF6D99C13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0FD3AAD-6404-4CA4-919E-613D8D7B56B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98FF7AC-1586-4564-8597-A488AD1C374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BA1D151-4665-4479-9104-69A8095E31C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1A2D017-D090-4FB8-BEDD-58345CC0F6E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5DF7A67-F36F-461B-BA2F-0F593DD85F3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0B69D12-AE27-4B5D-BE83-53FF9168A5C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E2A70EB-2837-4F34-A753-A8317753E6C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028D7A2-ACB3-4316-A876-81091769B6B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1D5BCD7-0A4C-4C23-B231-C31BFD0EC9D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7864C8-9FC0-4D74-9040-EAA38D1F418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2DAAA9F-43AA-4BD9-8AE3-9A356F46253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6A201A0-0391-410A-88BA-34BC232E3E0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65CE068-792E-4895-9856-6950A479E9E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2602390-A6EE-40A4-8063-6EDA2F413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96C7BE-0506-4DB4-973D-4731CA8FF59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B442DA-8D04-4761-BEFE-CB36E9B3A25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0E7893-481A-438E-A236-9E0AD3AE786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FD872F-4F1A-4EE5-9BAE-E14EF5A807C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D493C4-F4D1-4783-98EC-6A466EEAC67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54CD14E-B5D9-4A50-966F-6DAB7CFB8DE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F289472-D31B-4290-8B37-05E95E888F6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E39C78-FF94-4B4B-9D28-4EA7F9BC837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E65BDFB-0549-4215-A345-A19EC38A668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62099C8-D85D-4A91-86C2-4518307BC31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3E38D0A-5338-43F1-9C26-29C110DD551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50DCD4B-C9B1-41A4-BE71-6F458868939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4E548D9-0A63-4260-A624-64E06311385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5926F4E-5CCF-4EEA-BF61-0BE215C6469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493A57-6E37-44EE-8861-15A7CE0F224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8FAFA5A-57FC-4AF0-A577-B16CDC95D8C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C732B77-66F8-4741-B2FB-EBDE6BB8353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7CF6F2F-25C5-44B6-9371-123580D1C7F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A9347B3-AD3E-49D9-8573-C1237CF4176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A8E6C7D-0311-440F-9445-B4A19ADEE6B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1859F94-F3C9-438E-B7FA-2657E3BD2A6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05ADA6F-7C28-472B-8510-07F17A94D1C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0860966-10B2-4F2B-9A45-4F7A0E186A6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A945E61-D172-42E1-B59E-0035574C22C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BF90917-4F95-45D2-93BD-DFCBB6B1A62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F0BC3FC-A9BE-475C-A65A-DC7444C3E95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B272AD5-20F8-4B2C-9B34-B18FE406B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873015-BF06-424B-9B53-5A553CF0113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2005BF-AEF8-4E14-838C-BA521363D40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EE8AF3-A055-4977-80CE-D551A342FAC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06B4EB-0AF4-4394-A014-1FBD6C4C94D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6DE7313-E4DB-42C0-9192-A2A0604B02D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F0CFCF-C0CE-474F-A1B0-94EF60CFCF0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B5EDCB-365E-4337-BB27-49AFF80E7AC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5EA5552-E95A-433D-9AB7-E56A2FDD2CF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571A63E-3DE6-4265-AF88-FB1E09E0AD0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E8CD26F-8C76-485B-AFF6-8FAF1AD76BC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7E83E0-034E-489F-8622-6667BEC34E8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3B440A6-ADAA-432D-8D99-66E0249493D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6374E92-C444-4AB4-877B-FDAC2C4C2D2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98E5366-73BD-4CF8-A5C1-99B662334B2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221921E-B10E-4516-A7B9-9689C7B619E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C96051A-46D2-4399-94C2-5C0DE0AA8CB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7423F72-4A43-4CC0-83D4-636EB58238B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3A37B32-6F99-478F-AC1C-0322810A824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F9B1DB3-481A-451B-9AAB-CA1953AB885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78CDE50-6CBB-421B-9D50-99FC5023DC2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18D94DB-8288-495E-957E-29CA4EC9899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B9D2A42-6F35-4ECE-B405-5ED1B21925F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BA54947-49B3-41BF-AD05-824ABCD7C1A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0C8ACCE-23FE-4C88-9D45-AC873BEEF2D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616A57-2C34-4355-BEA4-7D5C713D1C3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4130816-9A5B-4163-8C28-080C8CCAEF7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D39F383-E86A-4C10-B4F0-63CD0B245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D34697-EFA7-48AF-9141-2CF2ED2CE7F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4A4859-5F6C-4E4B-8E9C-AF081743CC4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ED63FE-494B-4534-96EF-E5E2990038F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47663D-450D-43FA-BFB3-4F6634F6A79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278F62-13F8-4FB3-ACB6-091E912C7AA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A2CECF-C3C5-46C9-8E92-8473A187D2C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1D96CF7-8D08-48F3-BB2A-B78665B81A4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D48BF69-2945-42EA-982A-1ACBC440C03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4FAF757-32A1-48CB-8500-7B23C4BE07C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86B1657-B37B-4BD5-8C5A-5AC1711D996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175C922-E12D-4E24-8E09-65A43863CFF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1E65DF9-F4A7-4FD7-801C-308AD29D70A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C8D48EF-3B18-4316-8723-2D4D7609DB1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D271A60-E253-4DDF-9CB2-01F18FEB687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3C2E5CC-A8DD-4C87-9541-37A63B97C73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F0F38BD-2E8C-4069-A73F-234884144F1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D868823-BDC0-425B-A384-5CE8260938E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6DB2ABB-2E94-4D67-BA74-EB79E1B6932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671725D-5547-4ED1-93FB-014F94641B3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CDE7669-6AD4-4858-8E0E-1E21B39913A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A38FE75-8E55-46D7-98D0-EE007E7587A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43826C2-9052-4823-B19B-BB2834ACE32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EE4C9FB-BC00-48A1-90BA-D66FCAF29EC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3A14B0D-475D-4573-B486-C143C8AA454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C848FFE-C3B4-4B23-B6A5-F1AF08332FB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61022BB-72F5-4540-9AAC-E11CF69BC7A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3EC0FBB-895A-4C0F-AA91-329F16232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0EF487-FF32-4A28-BF92-75CCFC80960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F69D5-7857-4809-968B-5D21B03A5B8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84F94F-D902-44AB-9B40-5CD561E2269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C55546-B019-4AE7-B298-2BADF4A1F75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2AB804-28D6-4A2C-83B1-E42804D421A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34D1DE9-58EA-42DC-A766-2939D71CF05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4311433-E107-48B1-9EA1-9ABEC64EBFD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E8C8736-117E-4D78-A823-931437E724E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548D8B1-B079-4CC4-9330-3EF3D1C8307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310CB9E-F599-442F-B3BA-E82E982DCA0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0786895-7323-49E5-98C2-E94BC383CA8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4C5EF3-DAA1-49C7-AA3A-97DBDFBA5A1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CB45FB6-CB2A-4033-92C0-A257D42BE97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7F640D1-ABA5-49F5-95EB-B015301827B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7886A36-7D57-41F4-ACB2-D5619144717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0C907AD-3D35-4D51-A553-2B76FED05FA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25C8F56-5B12-47AB-91CA-6D8F0C0FED8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30E8D9F-24D3-4149-B197-583633A2E580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C4F0417-EE1D-4BA9-9EC4-3FF61D3D54E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4CC3FA9-2B7D-42E4-87D7-52C128E37B5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F543BE5-C342-4328-8FB7-DB0D9A92793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1130699-CA3B-48F4-821A-E47F7E27412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8091173-6C43-49A4-A083-F1D2FFC8F65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90937F6-8EB7-4AEA-BC60-75927DE6F99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8B9297D-CBF6-4A76-9DD9-DCA8F98CA69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4A0B52F-B9B4-4779-A429-0C995C092A9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8A3E94D-FB02-4149-94AF-62524D9F3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26F337-1573-40BB-A22B-39D765ED118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E64DF3-99A0-4677-BC5D-F7EED90A1F2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D25735-123C-402F-9542-75C16F9B381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AF6E2D3-EAB7-47CD-9FC9-4913533D827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270F32-FAD4-4059-94F5-64C38E0212D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E90C701-2577-4C34-B586-F900BA4D250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F3E165F-EC99-482C-B185-2112B49DCF7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48BB7E2-E4B1-4F1A-A0AB-62539B26E92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736E088-87A8-4208-819E-4A7C3D477178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C71B6DF-DEAB-4036-BE00-33CA00CD5B0A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0077182-FC1A-4579-B8AA-7E2D39E3E764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51B33A-C1E5-4E01-B7E1-050F328FC65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1414BB7-E985-481F-81FE-8D75B06ECF4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820358F-7B30-417E-A882-7E4EC561A8FD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318A26-7856-43FB-8F0B-27D55ABAAC5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9AA7C40-537A-41A2-9253-6462C5196292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46609BE-6E68-45F3-AC7F-CB24BBC893EE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E66FC19-0780-4F00-A413-A8259E1AE167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F6D3AD3-004E-44DF-97E5-07FD210D4EF6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0362FA8-E077-469D-BE9A-77C42266FADC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4756D11-3793-40D6-9BDF-8FD7545ABF31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8D2A55E-6CE0-4F08-9DAE-D3A6C2C7C6AF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ABE5D1D-FDD7-450B-BC97-5E3BEB3B5F99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CAE44F8-975C-45CA-8444-C148EAEFDDF3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93546A0-32E3-4DAA-8957-D86E3029F585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75A78E-1B9D-405D-8D34-954827C623EB}"/>
            </a:ext>
          </a:extLst>
        </xdr:cNvPr>
        <xdr:cNvSpPr txBox="1"/>
      </xdr:nvSpPr>
      <xdr:spPr>
        <a:xfrm>
          <a:off x="8258175" y="3076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9D28293-9F25-417F-9A4E-594E6CC48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022329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41ED-0347-4B02-BF85-FB59A0F1AE2A}">
  <sheetPr>
    <pageSetUpPr fitToPage="1"/>
  </sheetPr>
  <dimension ref="A1:L52"/>
  <sheetViews>
    <sheetView view="pageBreakPreview" zoomScale="90" zoomScaleNormal="100" zoomScaleSheetLayoutView="9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64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103"/>
      <c r="B8" s="103"/>
      <c r="C8" s="103"/>
      <c r="D8" s="103"/>
      <c r="E8" s="103"/>
      <c r="F8" s="103"/>
      <c r="G8" s="103"/>
      <c r="H8" s="103"/>
      <c r="I8" s="103"/>
    </row>
    <row r="10" spans="1:12" ht="15" x14ac:dyDescent="0.25">
      <c r="B10" s="108"/>
      <c r="C10" s="108"/>
      <c r="D10" s="109" t="s">
        <v>45</v>
      </c>
      <c r="E10" s="109"/>
      <c r="F10" s="104" t="s">
        <v>46</v>
      </c>
      <c r="G10" s="109" t="s">
        <v>47</v>
      </c>
      <c r="H10" s="109"/>
      <c r="I10" s="104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104" t="s">
        <v>48</v>
      </c>
      <c r="G11" s="51">
        <v>2020</v>
      </c>
      <c r="H11" s="51">
        <v>2019</v>
      </c>
      <c r="I11" s="104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1063</v>
      </c>
      <c r="E12" s="53">
        <f>SUM(E13,E15,E16)</f>
        <v>2228</v>
      </c>
      <c r="F12" s="54">
        <f>(D12/E12)-1</f>
        <v>-0.52289048473967692</v>
      </c>
      <c r="G12" s="53">
        <f>SUM(G13,G15,G16)</f>
        <v>9971</v>
      </c>
      <c r="H12" s="53">
        <f>SUM(H13,H15,H16)</f>
        <v>25562</v>
      </c>
      <c r="I12" s="54">
        <f>(G12/H12)-1</f>
        <v>-0.6099288005633362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Statistics'!N3</f>
        <v>1013</v>
      </c>
      <c r="E13" s="57">
        <f>'2019 Statistics'!N3</f>
        <v>2228</v>
      </c>
      <c r="F13" s="58">
        <f>(D13/E13)-1</f>
        <v>-0.54533213644524237</v>
      </c>
      <c r="G13" s="57">
        <f>SUM('2020 Statistics'!C3:N3)</f>
        <v>9783</v>
      </c>
      <c r="H13" s="57">
        <f>SUM('2019 Statistics'!C3:N3)</f>
        <v>23915</v>
      </c>
      <c r="I13" s="58">
        <f>(G13/H13)-1</f>
        <v>-0.59092619694752246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Statistics'!N4</f>
        <v>1013</v>
      </c>
      <c r="E14" s="5">
        <f>'2019 Statistics'!N4</f>
        <v>2228</v>
      </c>
      <c r="F14" s="60">
        <f>(D14/E14)-1</f>
        <v>-0.54533213644524237</v>
      </c>
      <c r="G14" s="5">
        <f>SUM('2020 Statistics'!C4:N4)</f>
        <v>9783</v>
      </c>
      <c r="H14" s="5">
        <f>SUM('2019 Statistics'!C4:N4)</f>
        <v>23915</v>
      </c>
      <c r="I14" s="60">
        <f>(G14/H14)-1</f>
        <v>-0.59092619694752246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Statistics'!N5</f>
        <v>0</v>
      </c>
      <c r="E15" s="57">
        <f>'2019 Statistics'!N5</f>
        <v>0</v>
      </c>
      <c r="F15" s="58">
        <v>0</v>
      </c>
      <c r="G15" s="57">
        <f>SUM('2020 Statistics'!C5:N5)</f>
        <v>138</v>
      </c>
      <c r="H15" s="57">
        <f>SUM('2019 Statistics'!C5:N5)</f>
        <v>557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Statistics'!N8</f>
        <v>50</v>
      </c>
      <c r="E16" s="57">
        <f>'2019 Statistics'!N8</f>
        <v>0</v>
      </c>
      <c r="F16" s="58">
        <v>-1</v>
      </c>
      <c r="G16" s="57">
        <f>SUM('2020 Statistics'!C8:N8)</f>
        <v>50</v>
      </c>
      <c r="H16" s="57">
        <f>SUM('2019 Statistics'!C8:N8)</f>
        <v>1090</v>
      </c>
      <c r="I16" s="58">
        <f>(G16/H16)-1</f>
        <v>-0.95412844036697253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1056</v>
      </c>
      <c r="E18" s="53">
        <f>SUM(E19,E21,E22)</f>
        <v>2248</v>
      </c>
      <c r="F18" s="54">
        <f>(D18/E18)-1</f>
        <v>-0.53024911032028466</v>
      </c>
      <c r="G18" s="53">
        <f>SUM(G19,G21,G22)</f>
        <v>9994</v>
      </c>
      <c r="H18" s="53">
        <f>SUM(H19,H21,H22)</f>
        <v>25419</v>
      </c>
      <c r="I18" s="54">
        <f>(G18/H18)-1</f>
        <v>-0.60682953696054132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Statistics'!N11</f>
        <v>1006</v>
      </c>
      <c r="E19" s="57">
        <f>'2019 Statistics'!N11</f>
        <v>2248</v>
      </c>
      <c r="F19" s="58">
        <f>(D19/E19)-1</f>
        <v>-0.552491103202847</v>
      </c>
      <c r="G19" s="57">
        <f>SUM('2020 Statistics'!C11:N11)</f>
        <v>9808</v>
      </c>
      <c r="H19" s="57">
        <f>SUM('2019 Statistics'!C11:N11)</f>
        <v>23793</v>
      </c>
      <c r="I19" s="58">
        <f>(G19/H19)-1</f>
        <v>-0.58777791787500533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Statistics'!N12</f>
        <v>1006</v>
      </c>
      <c r="E20" s="5">
        <f>'2019 Statistics'!N12</f>
        <v>2248</v>
      </c>
      <c r="F20" s="60">
        <f>(D20/E20)-1</f>
        <v>-0.552491103202847</v>
      </c>
      <c r="G20" s="61">
        <f>SUM('2020 Statistics'!C12:N12)</f>
        <v>9808</v>
      </c>
      <c r="H20" s="61">
        <f>SUM('2019 Statistics'!C12:N12)</f>
        <v>23793</v>
      </c>
      <c r="I20" s="60">
        <f>(G20/H20)-1</f>
        <v>-0.58777791787500533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Statistics'!N13</f>
        <v>0</v>
      </c>
      <c r="E21" s="57">
        <f>'2019 Statistics'!N13</f>
        <v>0</v>
      </c>
      <c r="F21" s="58">
        <v>0</v>
      </c>
      <c r="G21" s="57">
        <f>SUM('2020 Statistics'!C13:N13)</f>
        <v>136</v>
      </c>
      <c r="H21" s="57">
        <f>SUM('2019 Statistics'!C13:N13)</f>
        <v>554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Statistics'!N16</f>
        <v>50</v>
      </c>
      <c r="E22" s="57">
        <f>'2019 Statistics'!N16</f>
        <v>0</v>
      </c>
      <c r="F22" s="58">
        <v>-1</v>
      </c>
      <c r="G22" s="57">
        <f>SUM('2020 Statistics'!C16:N16)</f>
        <v>50</v>
      </c>
      <c r="H22" s="57">
        <f>SUM('2019 Statistics'!C16:N16)</f>
        <v>1072</v>
      </c>
      <c r="I22" s="58">
        <f>(G22/H22)-1</f>
        <v>-0.95335820895522383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2119</v>
      </c>
      <c r="E24" s="53">
        <f>SUM(E12,E18)</f>
        <v>4476</v>
      </c>
      <c r="F24" s="54">
        <f>(D24/E24)-1</f>
        <v>-0.526586237712243</v>
      </c>
      <c r="G24" s="53">
        <f>SUM(G18,G12)</f>
        <v>19965</v>
      </c>
      <c r="H24" s="53">
        <f>SUM(H18,H12)</f>
        <v>50981</v>
      </c>
      <c r="I24" s="54">
        <f>(G24/H24)-1</f>
        <v>-0.60838351542731606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4600</v>
      </c>
      <c r="E26" s="66">
        <f>SUM(E27:E28)</f>
        <v>6100</v>
      </c>
      <c r="F26" s="67">
        <f>(D26/E26)-1</f>
        <v>-0.24590163934426235</v>
      </c>
      <c r="G26" s="66">
        <f>SUM(G27:G28)</f>
        <v>52700</v>
      </c>
      <c r="H26" s="66">
        <f>SUM(H27:H28)</f>
        <v>72450</v>
      </c>
      <c r="I26" s="67">
        <f>(G26/H26)-1</f>
        <v>-0.2726017943409248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Statistics'!N21</f>
        <v>4600</v>
      </c>
      <c r="E27" s="5">
        <f>'2019 Statistics'!N21</f>
        <v>6100</v>
      </c>
      <c r="F27" s="60">
        <f>(D27/E27)-1</f>
        <v>-0.24590163934426235</v>
      </c>
      <c r="G27" s="5">
        <f>SUM('2020 Statistics'!C21:N21)</f>
        <v>52400</v>
      </c>
      <c r="H27" s="5">
        <f>SUM('2019 Statistics'!C21:N21)</f>
        <v>71250</v>
      </c>
      <c r="I27" s="60">
        <f>(G27/H27)-1</f>
        <v>-0.26456140350877189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Statistics'!N22</f>
        <v>0</v>
      </c>
      <c r="E28" s="5">
        <f>'2019 Statistics'!N22</f>
        <v>0</v>
      </c>
      <c r="F28" s="26">
        <v>0</v>
      </c>
      <c r="G28" s="5">
        <f>SUM('2020 Statistics'!C22:N22)</f>
        <v>300</v>
      </c>
      <c r="H28" s="5">
        <f>SUM('2019 Statistics'!C22:N22)</f>
        <v>1200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Statistics'!N24</f>
        <v>0.43891304347826088</v>
      </c>
      <c r="E30" s="71">
        <f>'2019 Statistics'!N24</f>
        <v>0.73377049180327869</v>
      </c>
      <c r="F30" s="67">
        <f>D30-E30</f>
        <v>-0.29485744832501781</v>
      </c>
      <c r="G30" s="71">
        <f>(G24/G26)</f>
        <v>0.37884250474383302</v>
      </c>
      <c r="H30" s="71">
        <f>(H24/H26)</f>
        <v>0.70367149758454106</v>
      </c>
      <c r="I30" s="67">
        <f>F30</f>
        <v>-0.29485744832501781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0.43891304347826088</v>
      </c>
      <c r="E31" s="26">
        <f>'2019 Statistics'!N25</f>
        <v>0.73377049180327869</v>
      </c>
      <c r="F31" s="60">
        <f>D31-E31</f>
        <v>-0.29485744832501781</v>
      </c>
      <c r="G31" s="26">
        <f>(SUM(G13,G19)/G27)</f>
        <v>0.37387404580152672</v>
      </c>
      <c r="H31" s="26">
        <f>(SUM(H13,H19)/H27)</f>
        <v>0.66958596491228073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Statistics'!N26</f>
        <v>0</v>
      </c>
      <c r="F32" s="60" t="s">
        <v>34</v>
      </c>
      <c r="G32" s="26">
        <f>SUM(G21,G15)/G28</f>
        <v>0.91333333333333333</v>
      </c>
      <c r="H32" s="26">
        <f>SUM(H21,H15)/H28</f>
        <v>0.92583333333333329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Statistics'!N28</f>
        <v>1.0222222222222221</v>
      </c>
      <c r="E34" s="72">
        <f>'2019 Statistics'!N28</f>
        <v>0.93846153846153846</v>
      </c>
      <c r="F34" s="67">
        <v>-0.3</v>
      </c>
      <c r="G34" s="73">
        <f>SUM('2020 Statistics'!C30:N30)/SUM('2020 Statistics'!C29:N29)</f>
        <v>0.97037037037037033</v>
      </c>
      <c r="H34" s="72">
        <f>SUM('2019 Statistics'!C30:N30)/SUM('2019 Statistics'!C29:N29)</f>
        <v>0.97004765146358063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Statistics'!N32</f>
        <v>119636</v>
      </c>
      <c r="E36" s="53">
        <f>'2019 Statistics'!N32</f>
        <v>90141</v>
      </c>
      <c r="F36" s="67">
        <f>(D36/E36)-1</f>
        <v>0.32720959385851045</v>
      </c>
      <c r="G36" s="74">
        <f>SUM(G37:G43)</f>
        <v>1245996</v>
      </c>
      <c r="H36" s="53">
        <f>SUM(H37:H43)</f>
        <v>1332176</v>
      </c>
      <c r="I36" s="67">
        <f>(G36/H36)-1</f>
        <v>-6.4691151919866408E-2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Statistics'!N33</f>
        <v>2052</v>
      </c>
      <c r="E37" s="19">
        <f>'2019 Statistics'!N33</f>
        <v>45705</v>
      </c>
      <c r="F37" s="60">
        <f>(D37/E37)-1</f>
        <v>-0.95510338037413844</v>
      </c>
      <c r="G37" s="19">
        <f>SUM('2020 Statistics'!C33:N33)</f>
        <v>47669</v>
      </c>
      <c r="H37" s="19">
        <f>SUM('2019 Statistics'!C33:N33)</f>
        <v>592063</v>
      </c>
      <c r="I37" s="60">
        <f>(G37/H37)-1</f>
        <v>-0.91948660868860244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Statistics'!N34</f>
        <v>54578</v>
      </c>
      <c r="E38" s="19">
        <f>'2019 Statistics'!N34</f>
        <v>0</v>
      </c>
      <c r="F38" s="60">
        <v>0</v>
      </c>
      <c r="G38" s="19">
        <f>SUM('2020 Statistics'!C34:N34)</f>
        <v>502568</v>
      </c>
      <c r="H38" s="19">
        <f>SUM('2019 Statistics'!C34:N34)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Statistics'!N35</f>
        <v>7547</v>
      </c>
      <c r="E39" s="19">
        <f>'2019 Statistics'!N35</f>
        <v>6557</v>
      </c>
      <c r="F39" s="60">
        <v>0</v>
      </c>
      <c r="G39" s="19">
        <f>SUM('2020 Statistics'!C35:N35)</f>
        <v>240191</v>
      </c>
      <c r="H39" s="19">
        <f>SUM('2019 Statistics'!C35:N35)</f>
        <v>183424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Statistics'!N36</f>
        <v>0</v>
      </c>
      <c r="E40" s="19">
        <f>'2019 Statistics'!N36</f>
        <v>0</v>
      </c>
      <c r="F40" s="60">
        <v>0</v>
      </c>
      <c r="G40" s="19">
        <f>SUM('2020 Statistics'!C36:N36)</f>
        <v>0</v>
      </c>
      <c r="H40" s="19">
        <f>SUM('2019 Statistics'!C36:N36)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Statistics'!N37</f>
        <v>55459</v>
      </c>
      <c r="E41" s="19">
        <f>'2019 Statistics'!N37</f>
        <v>37879</v>
      </c>
      <c r="F41" s="60">
        <f>(D41/E41)-1</f>
        <v>0.46410940098735454</v>
      </c>
      <c r="G41" s="19">
        <f>SUM('2020 Statistics'!C37:N37)</f>
        <v>455568</v>
      </c>
      <c r="H41" s="19">
        <f>SUM('2019 Statistics'!C37:N37)</f>
        <v>556004</v>
      </c>
      <c r="I41" s="60">
        <f>(G41/H41)-1</f>
        <v>-0.18063898820871793</v>
      </c>
    </row>
    <row r="42" spans="1:12" x14ac:dyDescent="0.2">
      <c r="A42" s="7" t="s">
        <v>21</v>
      </c>
      <c r="B42" s="7"/>
      <c r="C42" s="7"/>
      <c r="D42" s="19">
        <f>'2020 Statistics'!N38</f>
        <v>0</v>
      </c>
      <c r="E42" s="19">
        <f>'2019 Statistics'!N38</f>
        <v>0</v>
      </c>
      <c r="F42" s="60">
        <v>0</v>
      </c>
      <c r="G42" s="19">
        <f>SUM('2020 Statistics'!C38:N38)</f>
        <v>0</v>
      </c>
      <c r="H42" s="19">
        <f>SUM('2019 Statistics'!C38:N38)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Statistics'!N39</f>
        <v>0</v>
      </c>
      <c r="E43" s="19">
        <f>'2019 Statistics'!N39</f>
        <v>0</v>
      </c>
      <c r="F43" s="60">
        <v>0</v>
      </c>
      <c r="G43" s="19">
        <f>SUM('2020 Statistics'!C39:N39)</f>
        <v>0</v>
      </c>
      <c r="H43" s="19">
        <f>SUM('2019 Statistics'!C39:N39)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Statistics'!N41</f>
        <v>3034950</v>
      </c>
      <c r="E45" s="74">
        <f>'2019 Statistics'!N41</f>
        <v>3617557</v>
      </c>
      <c r="F45" s="67">
        <f>(D45/E45)-1</f>
        <v>-0.16104984662301103</v>
      </c>
      <c r="G45" s="74">
        <f>SUM('2020 Statistics'!C41:N41)</f>
        <v>34449766</v>
      </c>
      <c r="H45" s="74">
        <f>SUM('2019 Statistics'!C41:N41)</f>
        <v>46679705</v>
      </c>
      <c r="I45" s="67">
        <f>(G45/H45)-1</f>
        <v>-0.26199692136014996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30AE-0675-4A6F-ABDC-235A4D34A7BF}">
  <sheetPr>
    <pageSetUpPr fitToPage="1"/>
  </sheetPr>
  <dimension ref="A1:L52"/>
  <sheetViews>
    <sheetView topLeftCell="A8" workbookViewId="0">
      <selection activeCell="D12" sqref="D12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55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85"/>
      <c r="B8" s="85"/>
      <c r="C8" s="85"/>
      <c r="D8" s="85"/>
      <c r="E8" s="85"/>
      <c r="F8" s="85"/>
      <c r="G8" s="85"/>
      <c r="H8" s="85"/>
      <c r="I8" s="85"/>
    </row>
    <row r="10" spans="1:12" ht="15" x14ac:dyDescent="0.25">
      <c r="B10" s="108"/>
      <c r="C10" s="108"/>
      <c r="D10" s="109" t="s">
        <v>45</v>
      </c>
      <c r="E10" s="109"/>
      <c r="F10" s="86" t="s">
        <v>46</v>
      </c>
      <c r="G10" s="109" t="s">
        <v>47</v>
      </c>
      <c r="H10" s="109"/>
      <c r="I10" s="86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86" t="s">
        <v>48</v>
      </c>
      <c r="G11" s="51">
        <v>2020</v>
      </c>
      <c r="H11" s="51">
        <v>2019</v>
      </c>
      <c r="I11" s="86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1123</v>
      </c>
      <c r="E12" s="53">
        <f>SUM(E13,E15,E16)</f>
        <v>2156</v>
      </c>
      <c r="F12" s="54">
        <f>(D12/E12)-1</f>
        <v>-0.47912801484230061</v>
      </c>
      <c r="G12" s="53">
        <f>SUM(G13,G15,G16)</f>
        <v>4750</v>
      </c>
      <c r="H12" s="53">
        <f>SUM(H13,H15,H16)</f>
        <v>6168</v>
      </c>
      <c r="I12" s="54">
        <f>(G12/H12)-1</f>
        <v>-0.22989623865110242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Statistics'!E3</f>
        <v>1123</v>
      </c>
      <c r="E13" s="57">
        <f>'2019 Statistics'!E3</f>
        <v>2068</v>
      </c>
      <c r="F13" s="58">
        <f>(D13/E13)-1</f>
        <v>-0.45696324951644096</v>
      </c>
      <c r="G13" s="57">
        <f>SUM('2020 Statistics'!C3:E3)</f>
        <v>4612</v>
      </c>
      <c r="H13" s="57">
        <f>SUM('2019 Statistics'!C3:E3)</f>
        <v>5586</v>
      </c>
      <c r="I13" s="58">
        <f>(G13/H13)-1</f>
        <v>-0.17436448263515936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Statistics'!E4</f>
        <v>1123</v>
      </c>
      <c r="E14" s="5">
        <f>'2019 Statistics'!E4</f>
        <v>2068</v>
      </c>
      <c r="F14" s="60">
        <f>(D14/E14)-1</f>
        <v>-0.45696324951644096</v>
      </c>
      <c r="G14" s="5">
        <f>SUM('2020 Statistics'!C4:E4)</f>
        <v>4612</v>
      </c>
      <c r="H14" s="5">
        <f>SUM('2019 Statistics'!C4:E4)</f>
        <v>5586</v>
      </c>
      <c r="I14" s="60">
        <f>(G14/H14)-1</f>
        <v>-0.17436448263515936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Statistics'!E5</f>
        <v>0</v>
      </c>
      <c r="E15" s="57">
        <f>'2019 Statistics'!E5</f>
        <v>0</v>
      </c>
      <c r="F15" s="58">
        <v>0</v>
      </c>
      <c r="G15" s="57">
        <f>SUM('2020 Statistics'!C5:E5)</f>
        <v>138</v>
      </c>
      <c r="H15" s="57">
        <f>SUM('2019 Statistics'!C5:E5)</f>
        <v>138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Statistics'!E8</f>
        <v>0</v>
      </c>
      <c r="E16" s="57">
        <f>'2019 Statistics'!E8</f>
        <v>88</v>
      </c>
      <c r="F16" s="58">
        <v>-1</v>
      </c>
      <c r="G16" s="57">
        <f>SUM('2020 Statistics'!C8:E8)</f>
        <v>0</v>
      </c>
      <c r="H16" s="57">
        <f>SUM('2019 Statistics'!C8:E8)</f>
        <v>444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1238</v>
      </c>
      <c r="E18" s="53">
        <f>SUM(E19,E21,E22)</f>
        <v>2089</v>
      </c>
      <c r="F18" s="54">
        <f>(D18/E18)-1</f>
        <v>-0.40737194830062229</v>
      </c>
      <c r="G18" s="53">
        <f>SUM(G19,G21,G22)</f>
        <v>4813</v>
      </c>
      <c r="H18" s="53">
        <f>SUM(H19,H21,H22)</f>
        <v>6078</v>
      </c>
      <c r="I18" s="54">
        <f>(G18/H18)-1</f>
        <v>-0.20812767357683448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Statistics'!E11</f>
        <v>1238</v>
      </c>
      <c r="E19" s="57">
        <f>'2019 Statistics'!E11</f>
        <v>2001</v>
      </c>
      <c r="F19" s="58">
        <f>(D19/E19)-1</f>
        <v>-0.38130934532733629</v>
      </c>
      <c r="G19" s="57">
        <f>SUM('2020 Statistics'!C11:E11)</f>
        <v>4677</v>
      </c>
      <c r="H19" s="57">
        <f>SUM('2019 Statistics'!C11:E11)</f>
        <v>5515</v>
      </c>
      <c r="I19" s="58">
        <f>(G19/H19)-1</f>
        <v>-0.15194922937443334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Statistics'!E12</f>
        <v>1238</v>
      </c>
      <c r="E20" s="5">
        <f>'2019 Statistics'!E12</f>
        <v>2001</v>
      </c>
      <c r="F20" s="60">
        <f>(D20/E20)-1</f>
        <v>-0.38130934532733629</v>
      </c>
      <c r="G20" s="61">
        <f>SUM('2020 Statistics'!C12:E12)</f>
        <v>4677</v>
      </c>
      <c r="H20" s="61">
        <f>SUM('2019 Statistics'!C12:E12)</f>
        <v>5515</v>
      </c>
      <c r="I20" s="60">
        <f>(G20/H20)-1</f>
        <v>-0.15194922937443334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Statistics'!E13</f>
        <v>0</v>
      </c>
      <c r="E21" s="57">
        <f>'2019 Statistics'!E13</f>
        <v>0</v>
      </c>
      <c r="F21" s="58">
        <v>0</v>
      </c>
      <c r="G21" s="57">
        <f>SUM('2020 Statistics'!C13:E13)</f>
        <v>136</v>
      </c>
      <c r="H21" s="57">
        <f>SUM('2019 Statistics'!C13:E13)</f>
        <v>137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Statistics'!E16</f>
        <v>0</v>
      </c>
      <c r="E22" s="57">
        <f>'2019 Statistics'!E16</f>
        <v>88</v>
      </c>
      <c r="F22" s="58">
        <v>-1</v>
      </c>
      <c r="G22" s="57">
        <f>SUM('2020 Statistics'!C16:E16)</f>
        <v>0</v>
      </c>
      <c r="H22" s="57">
        <f>SUM('2019 Statistics'!C16:E16)</f>
        <v>426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2361</v>
      </c>
      <c r="E24" s="53">
        <f>SUM(E12,E18)</f>
        <v>4245</v>
      </c>
      <c r="F24" s="54">
        <f>(D24/E24)-1</f>
        <v>-0.44381625441696115</v>
      </c>
      <c r="G24" s="53">
        <f>SUM(G18,G12)</f>
        <v>9563</v>
      </c>
      <c r="H24" s="53">
        <f>SUM(H18,H12)</f>
        <v>12246</v>
      </c>
      <c r="I24" s="54">
        <f>(G24/H24)-1</f>
        <v>-0.21909194839131141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5800</v>
      </c>
      <c r="E26" s="66">
        <f>SUM(E27:E28)</f>
        <v>5950</v>
      </c>
      <c r="F26" s="67">
        <f>(D26/E26)-1</f>
        <v>-2.5210084033613467E-2</v>
      </c>
      <c r="G26" s="66">
        <f>SUM(G27:G28)</f>
        <v>17100</v>
      </c>
      <c r="H26" s="66">
        <f>SUM(H27:H28)</f>
        <v>17850</v>
      </c>
      <c r="I26" s="67">
        <f>(G26/H26)-1</f>
        <v>-4.2016806722689037E-2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Statistics'!E21</f>
        <v>5800</v>
      </c>
      <c r="E27" s="5">
        <f>'2019 Statistics'!E21</f>
        <v>5950</v>
      </c>
      <c r="F27" s="60">
        <f>(D27/E27)-1</f>
        <v>-2.5210084033613467E-2</v>
      </c>
      <c r="G27" s="5">
        <f>SUM('2020 Statistics'!C21:E21)</f>
        <v>16800</v>
      </c>
      <c r="H27" s="5">
        <f>SUM('2019 Statistics'!C21:E21)</f>
        <v>17550</v>
      </c>
      <c r="I27" s="60">
        <f>(G27/H27)-1</f>
        <v>-4.2735042735042694E-2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Statistics'!E22</f>
        <v>0</v>
      </c>
      <c r="E28" s="5">
        <f>'2019 Statistics'!E22</f>
        <v>0</v>
      </c>
      <c r="F28" s="26">
        <v>0</v>
      </c>
      <c r="G28" s="5">
        <f>SUM('2020 Statistics'!C22:E22)</f>
        <v>300</v>
      </c>
      <c r="H28" s="5">
        <f>SUM('2019 Statistics'!C22:E22)</f>
        <v>300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Statistics'!E24</f>
        <v>0.40706896551724137</v>
      </c>
      <c r="E30" s="71">
        <f>'2019 Statistics'!E24</f>
        <v>0.68386554621848739</v>
      </c>
      <c r="F30" s="67">
        <f>D30-E30</f>
        <v>-0.27679658070124602</v>
      </c>
      <c r="G30" s="71">
        <f>(G24/G26)</f>
        <v>0.55923976608187131</v>
      </c>
      <c r="H30" s="71">
        <f>(H24/H26)</f>
        <v>0.68605042016806728</v>
      </c>
      <c r="I30" s="67">
        <f>F30</f>
        <v>-0.27679658070124602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0.40706896551724137</v>
      </c>
      <c r="E31" s="26">
        <f>'2019 Statistics'!E25</f>
        <v>0.68386554621848739</v>
      </c>
      <c r="F31" s="60">
        <f>D31-E31</f>
        <v>-0.27679658070124602</v>
      </c>
      <c r="G31" s="26">
        <f>(SUM(G13,G19)/G27)</f>
        <v>0.55291666666666661</v>
      </c>
      <c r="H31" s="26">
        <f>(SUM(H13,H19)/H27)</f>
        <v>0.63253561253561252</v>
      </c>
      <c r="I31" s="60">
        <f>F31</f>
        <v>-0.27679658070124602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e">
        <f>(SUM(D15,D21)/D28)</f>
        <v>#DIV/0!</v>
      </c>
      <c r="E32" s="26">
        <f>'2019 Statistics'!E26</f>
        <v>0</v>
      </c>
      <c r="F32" s="60" t="e">
        <f>D32-E32</f>
        <v>#DIV/0!</v>
      </c>
      <c r="G32" s="26">
        <f>SUM(G21,G15)/G28</f>
        <v>0.91333333333333333</v>
      </c>
      <c r="H32" s="26">
        <f>SUM(H21,H15)/H28</f>
        <v>0.91666666666666663</v>
      </c>
      <c r="I32" s="60" t="e">
        <f>F32</f>
        <v>#DIV/0!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Statistics'!E28</f>
        <v>0.93548387096774188</v>
      </c>
      <c r="E34" s="72">
        <f>'2019 Statistics'!E28</f>
        <v>0.95967741935483875</v>
      </c>
      <c r="F34" s="67">
        <v>-0.03</v>
      </c>
      <c r="G34" s="73">
        <f>SUM('2020 Statistics'!C30:E30)/SUM('2020 Statistics'!C29:E29)</f>
        <v>0.96</v>
      </c>
      <c r="H34" s="72">
        <f>SUM('2019 Statistics'!C30:E30)/SUM('2019 Statistics'!C29:E29)</f>
        <v>0.97771587743732591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Statistics'!E32</f>
        <v>99546</v>
      </c>
      <c r="E36" s="53">
        <f>'2019 Statistics'!E32</f>
        <v>98089</v>
      </c>
      <c r="F36" s="67">
        <f>(D36/E36)-1</f>
        <v>1.4853857211308163E-2</v>
      </c>
      <c r="G36" s="74">
        <f>SUM(G37:G43)</f>
        <v>296232</v>
      </c>
      <c r="H36" s="53">
        <f>SUM(H37:H43)</f>
        <v>300179</v>
      </c>
      <c r="I36" s="67">
        <f>(G36/H36)-1</f>
        <v>-1.3148821203348704E-2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Statistics'!E33</f>
        <v>0</v>
      </c>
      <c r="E37" s="19">
        <f>'2019 Statistics'!E33</f>
        <v>40235</v>
      </c>
      <c r="F37" s="60">
        <f>(D37/E37)-1</f>
        <v>-1</v>
      </c>
      <c r="G37" s="19">
        <f>SUM('2020 Statistics'!C33:E33)</f>
        <v>39977</v>
      </c>
      <c r="H37" s="19">
        <f>SUM('2019 Statistics'!C33:E33)</f>
        <v>116336</v>
      </c>
      <c r="I37" s="60">
        <f>(G37/H37)-1</f>
        <v>-0.65636604318525649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Statistics'!E34</f>
        <v>46890</v>
      </c>
      <c r="E38" s="19">
        <f>'2019 Statistics'!E34</f>
        <v>0</v>
      </c>
      <c r="F38" s="60">
        <v>0</v>
      </c>
      <c r="G38" s="19">
        <f>SUM('2020 Statistics'!C34:E34)</f>
        <v>102079</v>
      </c>
      <c r="H38" s="19">
        <f>SUM('2019 Statistics'!C34:E34)</f>
        <v>0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Statistics'!E35</f>
        <v>19152</v>
      </c>
      <c r="E39" s="19">
        <f>'2019 Statistics'!E35</f>
        <v>11849</v>
      </c>
      <c r="F39" s="60">
        <v>0</v>
      </c>
      <c r="G39" s="19">
        <f>SUM('2020 Statistics'!C35:E35)</f>
        <v>53843</v>
      </c>
      <c r="H39" s="19">
        <f>SUM('2019 Statistics'!C35:E35)</f>
        <v>36243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Statistics'!E36</f>
        <v>0</v>
      </c>
      <c r="E40" s="19">
        <f>'2019 Statistics'!E36</f>
        <v>0</v>
      </c>
      <c r="F40" s="60">
        <v>0</v>
      </c>
      <c r="G40" s="19">
        <f>SUM('2020 Statistics'!C36:E36)</f>
        <v>0</v>
      </c>
      <c r="H40" s="19">
        <f>SUM('2019 Statistics'!C36:E36)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Statistics'!E37</f>
        <v>33504</v>
      </c>
      <c r="E41" s="19">
        <f>'2019 Statistics'!E37</f>
        <v>46005</v>
      </c>
      <c r="F41" s="60">
        <f>(D41/E41)-1</f>
        <v>-0.271731333550701</v>
      </c>
      <c r="G41" s="19">
        <f>SUM('2020 Statistics'!C37:E37)</f>
        <v>100333</v>
      </c>
      <c r="H41" s="19">
        <f>SUM('2019 Statistics'!C37:E37)</f>
        <v>147600</v>
      </c>
      <c r="I41" s="60">
        <f>(G41/H41)-1</f>
        <v>-0.32023712737127374</v>
      </c>
    </row>
    <row r="42" spans="1:12" x14ac:dyDescent="0.2">
      <c r="A42" s="7" t="s">
        <v>21</v>
      </c>
      <c r="B42" s="7"/>
      <c r="C42" s="7"/>
      <c r="D42" s="19">
        <f>'2020 Statistics'!E38</f>
        <v>0</v>
      </c>
      <c r="E42" s="19">
        <f>'2019 Statistics'!E38</f>
        <v>0</v>
      </c>
      <c r="F42" s="60">
        <v>0</v>
      </c>
      <c r="G42" s="19">
        <f>SUM('2020 Statistics'!C38:E38)</f>
        <v>0</v>
      </c>
      <c r="H42" s="19">
        <f>SUM('2019 Statistics'!C38:E38)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Statistics'!E39</f>
        <v>0</v>
      </c>
      <c r="E43" s="19">
        <f>'2019 Statistics'!E39</f>
        <v>0</v>
      </c>
      <c r="F43" s="60">
        <v>0</v>
      </c>
      <c r="G43" s="19">
        <f>SUM('2020 Statistics'!C39:E39)</f>
        <v>0</v>
      </c>
      <c r="H43" s="19">
        <f>SUM('2019 Statistics'!C39:E39)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Statistics'!E41</f>
        <v>3475504</v>
      </c>
      <c r="E45" s="74">
        <f>'2019 Statistics'!E41</f>
        <v>3947151</v>
      </c>
      <c r="F45" s="67">
        <f>(D45/E45)-1</f>
        <v>-0.11949048820275687</v>
      </c>
      <c r="G45" s="74">
        <f>SUM('2020 Statistics'!C41:E41)</f>
        <v>10492212</v>
      </c>
      <c r="H45" s="74">
        <f>SUM('2019 Statistics'!C41:E41)</f>
        <v>12134947</v>
      </c>
      <c r="I45" s="67">
        <f>(G45/H45)-1</f>
        <v>-0.1353722434881669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CFE1-4FD8-4626-AB06-27C910CC28FE}">
  <sheetPr>
    <pageSetUpPr fitToPage="1"/>
  </sheetPr>
  <dimension ref="A1:L52"/>
  <sheetViews>
    <sheetView topLeftCell="A6" zoomScaleNormal="100" zoomScaleSheetLayoutView="12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54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83"/>
      <c r="B8" s="83"/>
      <c r="C8" s="83"/>
      <c r="D8" s="83"/>
      <c r="E8" s="83"/>
      <c r="F8" s="83"/>
      <c r="G8" s="83"/>
      <c r="H8" s="83"/>
      <c r="I8" s="83"/>
    </row>
    <row r="10" spans="1:12" ht="15" x14ac:dyDescent="0.25">
      <c r="B10" s="108"/>
      <c r="C10" s="108"/>
      <c r="D10" s="109" t="s">
        <v>45</v>
      </c>
      <c r="E10" s="109"/>
      <c r="F10" s="84" t="s">
        <v>46</v>
      </c>
      <c r="G10" s="109" t="s">
        <v>47</v>
      </c>
      <c r="H10" s="109"/>
      <c r="I10" s="84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84" t="s">
        <v>48</v>
      </c>
      <c r="G11" s="51">
        <v>2020</v>
      </c>
      <c r="H11" s="51">
        <v>2019</v>
      </c>
      <c r="I11" s="84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1792</v>
      </c>
      <c r="E12" s="53">
        <f>SUM(E13,E15,E16)</f>
        <v>2017</v>
      </c>
      <c r="F12" s="54">
        <f>(D12/E12)-1</f>
        <v>-0.11155180961824496</v>
      </c>
      <c r="G12" s="53">
        <f>SUM(G13,G15,G16)</f>
        <v>3627</v>
      </c>
      <c r="H12" s="53">
        <f>SUM(H13,H15,H16)</f>
        <v>4012</v>
      </c>
      <c r="I12" s="54">
        <f>(G12/H12)-1</f>
        <v>-9.5962113659022963E-2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Statistics'!D3</f>
        <v>1654</v>
      </c>
      <c r="E13" s="57">
        <f>'2019 Statistics'!D3</f>
        <v>1703</v>
      </c>
      <c r="F13" s="58">
        <f>(D13/E13)-1</f>
        <v>-2.8772753963593689E-2</v>
      </c>
      <c r="G13" s="57">
        <f>SUM('2020 Statistics'!C3:D3)</f>
        <v>3489</v>
      </c>
      <c r="H13" s="57">
        <f>SUM('2019 Statistics'!C3:D3)</f>
        <v>3518</v>
      </c>
      <c r="I13" s="58">
        <f>(G13/H13)-1</f>
        <v>-8.2433200682205943E-3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Statistics'!D4</f>
        <v>1654</v>
      </c>
      <c r="E14" s="5">
        <f>'2019 Statistics'!D4</f>
        <v>1703</v>
      </c>
      <c r="F14" s="60">
        <f>(D14/E14)-1</f>
        <v>-2.8772753963593689E-2</v>
      </c>
      <c r="G14" s="5">
        <f>SUM('2020 Statistics'!C4:D4)</f>
        <v>3489</v>
      </c>
      <c r="H14" s="5">
        <f>SUM('2019 Statistics'!C4:D4)</f>
        <v>3518</v>
      </c>
      <c r="I14" s="60">
        <f>(G14/H14)-1</f>
        <v>-8.2433200682205943E-3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Statistics'!D5</f>
        <v>138</v>
      </c>
      <c r="E15" s="57">
        <f>'2019 Statistics'!D5</f>
        <v>138</v>
      </c>
      <c r="F15" s="58">
        <v>0</v>
      </c>
      <c r="G15" s="57">
        <f>SUM('2020 Statistics'!C5:D5)</f>
        <v>138</v>
      </c>
      <c r="H15" s="57">
        <f>SUM('2019 Statistics'!C5:D5)</f>
        <v>138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Statistics'!D8</f>
        <v>0</v>
      </c>
      <c r="E16" s="57">
        <f>'2019 Statistics'!D8</f>
        <v>176</v>
      </c>
      <c r="F16" s="58">
        <v>-1</v>
      </c>
      <c r="G16" s="57">
        <f>SUM('2020 Statistics'!C8:D8)</f>
        <v>0</v>
      </c>
      <c r="H16" s="57">
        <f>SUM('2019 Statistics'!C8:D8)</f>
        <v>356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1865</v>
      </c>
      <c r="E18" s="53">
        <f>SUM(E19,E21,E22)</f>
        <v>1990</v>
      </c>
      <c r="F18" s="54">
        <f>(D18/E18)-1</f>
        <v>-6.2814070351758788E-2</v>
      </c>
      <c r="G18" s="53">
        <f>SUM(G19,G21,G22)</f>
        <v>3575</v>
      </c>
      <c r="H18" s="53">
        <f>SUM(H19,H21,H22)</f>
        <v>3989</v>
      </c>
      <c r="I18" s="54">
        <f>(G18/H18)-1</f>
        <v>-0.10378540987716223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Statistics'!D11</f>
        <v>1729</v>
      </c>
      <c r="E19" s="57">
        <f>'2019 Statistics'!D11</f>
        <v>1683</v>
      </c>
      <c r="F19" s="58">
        <f>(D19/E19)-1</f>
        <v>2.7332144979203887E-2</v>
      </c>
      <c r="G19" s="57">
        <f>SUM('2020 Statistics'!C11:D11)</f>
        <v>3439</v>
      </c>
      <c r="H19" s="57">
        <f>SUM('2019 Statistics'!C11:D11)</f>
        <v>3514</v>
      </c>
      <c r="I19" s="58">
        <f>(G19/H19)-1</f>
        <v>-2.1343198634035332E-2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Statistics'!D12</f>
        <v>1729</v>
      </c>
      <c r="E20" s="5">
        <f>'2019 Statistics'!D12</f>
        <v>1683</v>
      </c>
      <c r="F20" s="60">
        <f>(D20/E20)-1</f>
        <v>2.7332144979203887E-2</v>
      </c>
      <c r="G20" s="61">
        <f>SUM('2020 Statistics'!C12:D12)</f>
        <v>3439</v>
      </c>
      <c r="H20" s="61">
        <f>SUM('2019 Statistics'!C12:D12)</f>
        <v>3514</v>
      </c>
      <c r="I20" s="60">
        <f>(G20/H20)-1</f>
        <v>-2.1343198634035332E-2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Statistics'!D13</f>
        <v>136</v>
      </c>
      <c r="E21" s="57">
        <f>'2019 Statistics'!D13</f>
        <v>137</v>
      </c>
      <c r="F21" s="58">
        <v>0</v>
      </c>
      <c r="G21" s="57">
        <f>SUM('2020 Statistics'!C13:D13)</f>
        <v>136</v>
      </c>
      <c r="H21" s="57">
        <f>SUM('2019 Statistics'!C13:D13)</f>
        <v>137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Statistics'!D16</f>
        <v>0</v>
      </c>
      <c r="E22" s="57">
        <f>'2019 Statistics'!D16</f>
        <v>170</v>
      </c>
      <c r="F22" s="58">
        <v>-1</v>
      </c>
      <c r="G22" s="57">
        <f>SUM('2020 Statistics'!C16:D16)</f>
        <v>0</v>
      </c>
      <c r="H22" s="57">
        <f>SUM('2019 Statistics'!C16:D16)</f>
        <v>338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3657</v>
      </c>
      <c r="E24" s="53">
        <f>SUM(E12,E18)</f>
        <v>4007</v>
      </c>
      <c r="F24" s="54">
        <f>(D24/E24)-1</f>
        <v>-8.734714250062392E-2</v>
      </c>
      <c r="G24" s="53">
        <f>SUM(G18,G12)</f>
        <v>7202</v>
      </c>
      <c r="H24" s="53">
        <f>SUM(H18,H12)</f>
        <v>8001</v>
      </c>
      <c r="I24" s="54">
        <f>(G24/H24)-1</f>
        <v>-9.9862517185351884E-2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5400</v>
      </c>
      <c r="E26" s="66">
        <f>SUM(E27:E28)</f>
        <v>5800</v>
      </c>
      <c r="F26" s="67">
        <f>(D26/E26)-1</f>
        <v>-6.8965517241379337E-2</v>
      </c>
      <c r="G26" s="66">
        <f>SUM(G27:G28)</f>
        <v>11300</v>
      </c>
      <c r="H26" s="66">
        <f>SUM(H27:H28)</f>
        <v>11900</v>
      </c>
      <c r="I26" s="67">
        <f>(G26/H26)-1</f>
        <v>-5.0420168067226934E-2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Statistics'!D21</f>
        <v>5100</v>
      </c>
      <c r="E27" s="5">
        <f>'2019 Statistics'!D21</f>
        <v>5500</v>
      </c>
      <c r="F27" s="60">
        <f>(D27/E27)-1</f>
        <v>-7.2727272727272751E-2</v>
      </c>
      <c r="G27" s="5">
        <f>SUM('2020 Statistics'!C21:D21)</f>
        <v>11000</v>
      </c>
      <c r="H27" s="5">
        <f>SUM('2019 Statistics'!C21:D21)</f>
        <v>11600</v>
      </c>
      <c r="I27" s="60">
        <f>(G27/H27)-1</f>
        <v>-5.1724137931034475E-2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Statistics'!D22</f>
        <v>300</v>
      </c>
      <c r="E28" s="5">
        <f>'2019 Statistics'!D22</f>
        <v>300</v>
      </c>
      <c r="F28" s="26">
        <v>0</v>
      </c>
      <c r="G28" s="5">
        <f>SUM('2020 Statistics'!C22:D22)</f>
        <v>300</v>
      </c>
      <c r="H28" s="5">
        <f>SUM('2019 Statistics'!C22:D22)</f>
        <v>300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Statistics'!D24</f>
        <v>0.67722222222222217</v>
      </c>
      <c r="E30" s="71">
        <f>'2019 Statistics'!D24</f>
        <v>0.63120689655172413</v>
      </c>
      <c r="F30" s="67">
        <f>D30-E30</f>
        <v>4.6015325670498042E-2</v>
      </c>
      <c r="G30" s="71">
        <f>(G24/G26)</f>
        <v>0.6373451327433628</v>
      </c>
      <c r="H30" s="71">
        <f>(H24/H26)</f>
        <v>0.6723529411764706</v>
      </c>
      <c r="I30" s="67">
        <f>F30</f>
        <v>4.6015325670498042E-2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0.66333333333333333</v>
      </c>
      <c r="E31" s="26">
        <f>'2019 Statistics'!D25</f>
        <v>0.61563636363636365</v>
      </c>
      <c r="F31" s="60">
        <f>D31-E31</f>
        <v>4.7696969696969682E-2</v>
      </c>
      <c r="G31" s="26">
        <f>(SUM(G13,G19)/G27)</f>
        <v>0.62981818181818183</v>
      </c>
      <c r="H31" s="26">
        <f>(SUM(H13,H19)/H27)</f>
        <v>0.60620689655172411</v>
      </c>
      <c r="I31" s="60">
        <f>F31</f>
        <v>4.7696969696969682E-2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>
        <f>(SUM(D15,D21)/D28)</f>
        <v>0.91333333333333333</v>
      </c>
      <c r="E32" s="26">
        <f>'2019 Statistics'!D26</f>
        <v>0.96</v>
      </c>
      <c r="F32" s="60">
        <f>D32-E32</f>
        <v>-4.6666666666666634E-2</v>
      </c>
      <c r="G32" s="26">
        <f>SUM(G21,G15)/G28</f>
        <v>0.91333333333333333</v>
      </c>
      <c r="H32" s="26">
        <f>SUM(H21,H15)/H28</f>
        <v>0.91666666666666663</v>
      </c>
      <c r="I32" s="60">
        <f>F32</f>
        <v>-4.6666666666666634E-2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Statistics'!D28</f>
        <v>0.96226415094339623</v>
      </c>
      <c r="E34" s="72">
        <f>'2019 Statistics'!D28</f>
        <v>0.99099099099099097</v>
      </c>
      <c r="F34" s="67">
        <v>-0.03</v>
      </c>
      <c r="G34" s="73">
        <f>SUM('2020 Statistics'!C30:D30)/SUM('2020 Statistics'!C29:D29)</f>
        <v>0.97345132743362828</v>
      </c>
      <c r="H34" s="72">
        <f>SUM('2019 Statistics'!C30:D30)/SUM('2019 Statistics'!C29:D29)</f>
        <v>0.98723404255319147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Statistics'!D32</f>
        <v>94543</v>
      </c>
      <c r="E36" s="53">
        <f>'2019 Statistics'!D32</f>
        <v>102849</v>
      </c>
      <c r="F36" s="67">
        <f>(D36/E36)-1</f>
        <v>-8.0759171212165359E-2</v>
      </c>
      <c r="G36" s="74">
        <f>SUM(G37:G43)</f>
        <v>196686</v>
      </c>
      <c r="H36" s="53">
        <f>SUM(H37:H43)</f>
        <v>202090</v>
      </c>
      <c r="I36" s="67">
        <f>(G36/H36)-1</f>
        <v>-2.6740561136127439E-2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Statistics'!D33</f>
        <v>0</v>
      </c>
      <c r="E37" s="19">
        <f>'2019 Statistics'!D33</f>
        <v>38087</v>
      </c>
      <c r="F37" s="60">
        <f>(D37/E37)-1</f>
        <v>-1</v>
      </c>
      <c r="G37" s="19">
        <f>SUM('2020 Statistics'!C33:D33)</f>
        <v>39977</v>
      </c>
      <c r="H37" s="19">
        <f>SUM('2019 Statistics'!C33:D33)</f>
        <v>76101</v>
      </c>
      <c r="I37" s="60">
        <f>(G37/H37)-1</f>
        <v>-0.47468495814772471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Statistics'!D34</f>
        <v>44248</v>
      </c>
      <c r="E38" s="19">
        <f>'2019 Statistics'!D34</f>
        <v>0</v>
      </c>
      <c r="F38" s="60">
        <v>0</v>
      </c>
      <c r="G38" s="19">
        <f>SUM('2020 Statistics'!C34:D34)</f>
        <v>55189</v>
      </c>
      <c r="H38" s="19">
        <f>SUM('2019 Statistics'!C34:D34)</f>
        <v>0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Statistics'!D35</f>
        <v>18654</v>
      </c>
      <c r="E39" s="19">
        <f>'2019 Statistics'!D35</f>
        <v>10850</v>
      </c>
      <c r="F39" s="60">
        <v>0</v>
      </c>
      <c r="G39" s="19">
        <f>SUM('2020 Statistics'!C35:D35)</f>
        <v>34691</v>
      </c>
      <c r="H39" s="19">
        <f>SUM('2019 Statistics'!C35:D35)</f>
        <v>24394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Statistics'!D36</f>
        <v>0</v>
      </c>
      <c r="E40" s="19">
        <f>'2019 Statistics'!D36</f>
        <v>0</v>
      </c>
      <c r="F40" s="60">
        <v>0</v>
      </c>
      <c r="G40" s="19">
        <f>SUM('2020 Statistics'!C36:D36)</f>
        <v>0</v>
      </c>
      <c r="H40" s="19">
        <f>SUM('2019 Statistics'!C36:D36)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Statistics'!D37</f>
        <v>31641</v>
      </c>
      <c r="E41" s="19">
        <f>'2019 Statistics'!D37</f>
        <v>53912</v>
      </c>
      <c r="F41" s="60">
        <f>(D41/E41)-1</f>
        <v>-0.41309912449918385</v>
      </c>
      <c r="G41" s="19">
        <f>SUM('2020 Statistics'!C37:D37)</f>
        <v>66829</v>
      </c>
      <c r="H41" s="19">
        <f>SUM('2019 Statistics'!C37:D37)</f>
        <v>101595</v>
      </c>
      <c r="I41" s="60">
        <f>(G41/H41)-1</f>
        <v>-0.34220188001378016</v>
      </c>
    </row>
    <row r="42" spans="1:12" x14ac:dyDescent="0.2">
      <c r="A42" s="7" t="s">
        <v>21</v>
      </c>
      <c r="B42" s="7"/>
      <c r="C42" s="7"/>
      <c r="D42" s="19">
        <f>'2020 Statistics'!D38</f>
        <v>0</v>
      </c>
      <c r="E42" s="19">
        <f>'2019 Statistics'!D38</f>
        <v>0</v>
      </c>
      <c r="F42" s="60">
        <v>0</v>
      </c>
      <c r="G42" s="19">
        <f>SUM('2020 Statistics'!C38:D38)</f>
        <v>0</v>
      </c>
      <c r="H42" s="19">
        <f>SUM('2019 Statistics'!C38:D38)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Statistics'!D39</f>
        <v>0</v>
      </c>
      <c r="E43" s="19">
        <f>'2019 Statistics'!D39</f>
        <v>0</v>
      </c>
      <c r="F43" s="60">
        <v>0</v>
      </c>
      <c r="G43" s="19">
        <f>SUM('2020 Statistics'!C39:D39)</f>
        <v>0</v>
      </c>
      <c r="H43" s="19">
        <f>SUM('2019 Statistics'!C39:D39)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Statistics'!D41</f>
        <v>3400162</v>
      </c>
      <c r="E45" s="74">
        <f>'2019 Statistics'!D41</f>
        <v>4000503</v>
      </c>
      <c r="F45" s="67">
        <f>(D45/E45)-1</f>
        <v>-0.15006637915282151</v>
      </c>
      <c r="G45" s="74">
        <f>SUM('2020 Statistics'!C41:D41)</f>
        <v>7016708</v>
      </c>
      <c r="H45" s="74">
        <f>SUM('2019 Statistics'!C41:D41)</f>
        <v>8187796</v>
      </c>
      <c r="I45" s="67">
        <f>(G45/H45)-1</f>
        <v>-0.14302847799334517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488D-A5E6-44CC-B969-C733AAD6FC3F}">
  <sheetPr>
    <pageSetUpPr fitToPage="1"/>
  </sheetPr>
  <dimension ref="A1:L52"/>
  <sheetViews>
    <sheetView tabSelected="1" topLeftCell="A7" zoomScaleNormal="100" zoomScaleSheetLayoutView="13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53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49"/>
      <c r="B8" s="49"/>
      <c r="C8" s="49"/>
      <c r="D8" s="49"/>
      <c r="E8" s="49"/>
      <c r="F8" s="49"/>
      <c r="G8" s="49"/>
      <c r="H8" s="49"/>
      <c r="I8" s="49"/>
    </row>
    <row r="10" spans="1:12" ht="15" x14ac:dyDescent="0.25">
      <c r="B10" s="108"/>
      <c r="C10" s="108"/>
      <c r="D10" s="109" t="s">
        <v>45</v>
      </c>
      <c r="E10" s="109"/>
      <c r="F10" s="50" t="s">
        <v>46</v>
      </c>
      <c r="G10" s="109" t="s">
        <v>47</v>
      </c>
      <c r="H10" s="109"/>
      <c r="I10" s="50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50" t="s">
        <v>48</v>
      </c>
      <c r="G11" s="51">
        <v>2020</v>
      </c>
      <c r="H11" s="51">
        <v>2019</v>
      </c>
      <c r="I11" s="50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1835</v>
      </c>
      <c r="E12" s="53">
        <f>SUM(E13,E15,E16)</f>
        <v>1995</v>
      </c>
      <c r="F12" s="54">
        <f>(D12/E12)-1</f>
        <v>-8.0200501253132828E-2</v>
      </c>
      <c r="G12" s="53">
        <f>SUM(G13,G15,G16)</f>
        <v>1835</v>
      </c>
      <c r="H12" s="53">
        <f>SUM(H13,H15,H16)</f>
        <v>1995</v>
      </c>
      <c r="I12" s="54">
        <f>(G12/H12)-1</f>
        <v>-8.0200501253132828E-2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Statistics'!C3</f>
        <v>1835</v>
      </c>
      <c r="E13" s="57">
        <f>'2019 Statistics'!C3</f>
        <v>1815</v>
      </c>
      <c r="F13" s="58">
        <f>(D13/E13)-1</f>
        <v>1.1019283746556363E-2</v>
      </c>
      <c r="G13" s="57">
        <f>SUM('2020 Statistics'!C3:C3)</f>
        <v>1835</v>
      </c>
      <c r="H13" s="57">
        <f>SUM('2019 Statistics'!C3)</f>
        <v>1815</v>
      </c>
      <c r="I13" s="58">
        <f>(G13/H13)-1</f>
        <v>1.1019283746556363E-2</v>
      </c>
      <c r="J13" s="55"/>
      <c r="K13" s="59"/>
      <c r="L13" s="19"/>
    </row>
    <row r="14" spans="1:12" s="2" customFormat="1" ht="13.5" x14ac:dyDescent="0.2">
      <c r="B14" s="33" t="s">
        <v>39</v>
      </c>
      <c r="C14" s="20"/>
      <c r="D14" s="5">
        <f>'2020 Statistics'!C4</f>
        <v>1835</v>
      </c>
      <c r="E14" s="5">
        <f>'2019 Statistics'!C4</f>
        <v>1815</v>
      </c>
      <c r="F14" s="60">
        <f>(D14/E14)-1</f>
        <v>1.1019283746556363E-2</v>
      </c>
      <c r="G14" s="5">
        <f>SUM('2020 Statistics'!C4:C4)</f>
        <v>1835</v>
      </c>
      <c r="H14" s="61">
        <f>SUM('2019 Statistics'!C4)</f>
        <v>1815</v>
      </c>
      <c r="I14" s="60">
        <f>(G14/H14)-1</f>
        <v>1.1019283746556363E-2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Statistics'!C5</f>
        <v>0</v>
      </c>
      <c r="E15" s="57">
        <f>'2019 Statistics'!C5</f>
        <v>0</v>
      </c>
      <c r="F15" s="58">
        <v>0</v>
      </c>
      <c r="G15" s="57">
        <f>SUM('2020 Statistics'!C5:C5)</f>
        <v>0</v>
      </c>
      <c r="H15" s="57">
        <f>'2019 Statistics'!C5</f>
        <v>0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Statistics'!C8</f>
        <v>0</v>
      </c>
      <c r="E16" s="57">
        <f>'2019 Statistics'!C8</f>
        <v>180</v>
      </c>
      <c r="F16" s="58">
        <v>-1</v>
      </c>
      <c r="G16" s="57">
        <f>SUM('2020 Statistics'!C8:C8)</f>
        <v>0</v>
      </c>
      <c r="H16" s="57">
        <f>'2019 Statistics'!C8</f>
        <v>180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1710</v>
      </c>
      <c r="E18" s="53">
        <f>SUM(E19,E21,E22)</f>
        <v>1999</v>
      </c>
      <c r="F18" s="54">
        <f>(D18/E18)-1</f>
        <v>-0.14457228614307149</v>
      </c>
      <c r="G18" s="53">
        <f>SUM(G19,G21,G22)</f>
        <v>1710</v>
      </c>
      <c r="H18" s="53">
        <f>SUM(H19,H21,H22)</f>
        <v>1999</v>
      </c>
      <c r="I18" s="54">
        <f>(G18/H18)-1</f>
        <v>-0.14457228614307149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Statistics'!C11</f>
        <v>1710</v>
      </c>
      <c r="E19" s="57">
        <f>'2019 Statistics'!C11</f>
        <v>1831</v>
      </c>
      <c r="F19" s="58">
        <f>(D19/E19)-1</f>
        <v>-6.6084107045330409E-2</v>
      </c>
      <c r="G19" s="57">
        <f>SUM('2020 Statistics'!C11:C11)</f>
        <v>1710</v>
      </c>
      <c r="H19" s="57">
        <f>'2019 Statistics'!C11</f>
        <v>1831</v>
      </c>
      <c r="I19" s="58">
        <f>(G19/H19)-1</f>
        <v>-6.6084107045330409E-2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Statistics'!C12</f>
        <v>1710</v>
      </c>
      <c r="E20" s="5">
        <f>'2019 Statistics'!C12</f>
        <v>1831</v>
      </c>
      <c r="F20" s="60">
        <f>(D20/E20)-1</f>
        <v>-6.6084107045330409E-2</v>
      </c>
      <c r="G20" s="61">
        <f>SUM('2020 Statistics'!C12:C12)</f>
        <v>1710</v>
      </c>
      <c r="H20" s="61">
        <f>'2019 Statistics'!C12</f>
        <v>1831</v>
      </c>
      <c r="I20" s="60">
        <f>(G20/H20)-1</f>
        <v>-6.6084107045330409E-2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Statistics'!C13</f>
        <v>0</v>
      </c>
      <c r="E21" s="57">
        <f>'2019 Statistics'!C13</f>
        <v>0</v>
      </c>
      <c r="F21" s="58">
        <v>0</v>
      </c>
      <c r="G21" s="57">
        <f>SUM('2020 Statistics'!C13:C13)</f>
        <v>0</v>
      </c>
      <c r="H21" s="57">
        <f>'2019 Statistics'!C13</f>
        <v>0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Statistics'!C16</f>
        <v>0</v>
      </c>
      <c r="E22" s="57">
        <f>'2019 Statistics'!C16</f>
        <v>168</v>
      </c>
      <c r="F22" s="58">
        <v>-1</v>
      </c>
      <c r="G22" s="57">
        <f>SUM('2020 Statistics'!C16:C16)</f>
        <v>0</v>
      </c>
      <c r="H22" s="57">
        <f>'2019 Statistics'!C16</f>
        <v>168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3545</v>
      </c>
      <c r="E24" s="53">
        <f>SUM(E12,E18)</f>
        <v>3994</v>
      </c>
      <c r="F24" s="54">
        <f>(D24/E24)-1</f>
        <v>-0.11241862794191282</v>
      </c>
      <c r="G24" s="53">
        <f>SUM(G18,G12)</f>
        <v>3545</v>
      </c>
      <c r="H24" s="53">
        <f>SUM(H18,H12)</f>
        <v>3994</v>
      </c>
      <c r="I24" s="54">
        <f>(G24/H24)-1</f>
        <v>-0.11241862794191282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5900</v>
      </c>
      <c r="E26" s="66">
        <f>SUM(E27:E28)</f>
        <v>6100</v>
      </c>
      <c r="F26" s="67">
        <f>(D26/E26)-1</f>
        <v>-3.2786885245901676E-2</v>
      </c>
      <c r="G26" s="66">
        <f>SUM(G27:G28)</f>
        <v>5900</v>
      </c>
      <c r="H26" s="66">
        <f>SUM(H27:H28)</f>
        <v>6100</v>
      </c>
      <c r="I26" s="67">
        <f>(G26/H26)-1</f>
        <v>-3.2786885245901676E-2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Statistics'!C21</f>
        <v>5900</v>
      </c>
      <c r="E27" s="5">
        <f>'2019 Statistics'!C21</f>
        <v>6100</v>
      </c>
      <c r="F27" s="60">
        <f>(D27/E27)-1</f>
        <v>-3.2786885245901676E-2</v>
      </c>
      <c r="G27" s="5">
        <f>SUM('2020 Statistics'!C21:C21)</f>
        <v>5900</v>
      </c>
      <c r="H27" s="5">
        <f>'2019 Statistics'!C21</f>
        <v>6100</v>
      </c>
      <c r="I27" s="60">
        <f>(G27/H27)-1</f>
        <v>-3.2786885245901676E-2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v>0</v>
      </c>
      <c r="E28" s="5">
        <f>'2019 Statistics'!C22</f>
        <v>0</v>
      </c>
      <c r="F28" s="26">
        <v>0</v>
      </c>
      <c r="G28" s="5">
        <f>SUM('2020 Statistics'!C22:C22)</f>
        <v>0</v>
      </c>
      <c r="H28" s="5">
        <f>'2019 Statistics'!C22</f>
        <v>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Statistics'!C24</f>
        <v>0.60084745762711866</v>
      </c>
      <c r="E30" s="71">
        <f>'2019 Statistics'!C24</f>
        <v>0.59770491803278691</v>
      </c>
      <c r="F30" s="67">
        <f>D30-E30</f>
        <v>3.1425395943317502E-3</v>
      </c>
      <c r="G30" s="71">
        <f>'2020 Statistics'!C24</f>
        <v>0.60084745762711866</v>
      </c>
      <c r="H30" s="71">
        <f>E30</f>
        <v>0.59770491803278691</v>
      </c>
      <c r="I30" s="67">
        <f>F30</f>
        <v>3.1425395943317502E-3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0.60084745762711866</v>
      </c>
      <c r="E31" s="26">
        <f>'2019 Statistics'!C25</f>
        <v>0.59770491803278691</v>
      </c>
      <c r="F31" s="60">
        <f>D31-E31</f>
        <v>3.1425395943317502E-3</v>
      </c>
      <c r="G31" s="26">
        <f>'2020 Statistics'!C25</f>
        <v>0.60084745762711866</v>
      </c>
      <c r="H31" s="26">
        <f>'2019 Statistics'!C25</f>
        <v>0.59770491803278691</v>
      </c>
      <c r="I31" s="60">
        <f>F31</f>
        <v>3.1425395943317502E-3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Statistics'!C26</f>
        <v>0</v>
      </c>
      <c r="F32" s="60" t="s">
        <v>34</v>
      </c>
      <c r="G32" s="26">
        <f>'2020 Statistics'!C26</f>
        <v>0</v>
      </c>
      <c r="H32" s="26">
        <f>'2019 Statistics'!C26</f>
        <v>0</v>
      </c>
      <c r="I32" s="60" t="str">
        <f>F32</f>
        <v>N/A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Statistics'!C28</f>
        <v>0.98333333333333328</v>
      </c>
      <c r="E34" s="72">
        <f>'2019 Statistics'!C28</f>
        <v>0.9838709677419355</v>
      </c>
      <c r="F34" s="67">
        <v>0</v>
      </c>
      <c r="G34" s="73">
        <f>'2020 Statistics'!C28</f>
        <v>0.98333333333333328</v>
      </c>
      <c r="H34" s="72">
        <f>SUM('2019 Statistics'!C30:C30)/SUM('2019 Statistics'!C29:C29)</f>
        <v>0.9838709677419355</v>
      </c>
      <c r="I34" s="67">
        <v>-0.01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Statistics'!C32</f>
        <v>102143</v>
      </c>
      <c r="E36" s="53">
        <f>'2019 Statistics'!C32</f>
        <v>99241</v>
      </c>
      <c r="F36" s="67">
        <f>(D36/E36)-1</f>
        <v>2.9241946372970951E-2</v>
      </c>
      <c r="G36" s="74">
        <f>SUM(G37:G43)</f>
        <v>102143</v>
      </c>
      <c r="H36" s="53">
        <f>SUM(H37:H43)</f>
        <v>99241</v>
      </c>
      <c r="I36" s="67">
        <f>(G36/H36)-1</f>
        <v>2.9241946372970951E-2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Statistics'!C33</f>
        <v>39977</v>
      </c>
      <c r="E37" s="19">
        <f>'2019 Statistics'!C33</f>
        <v>38014</v>
      </c>
      <c r="F37" s="60">
        <f>(D37/E37)-1</f>
        <v>5.1638869890040517E-2</v>
      </c>
      <c r="G37" s="19">
        <f>SUM('2020 Statistics'!C33:C33)</f>
        <v>39977</v>
      </c>
      <c r="H37" s="19">
        <f>'2019 Statistics'!C33</f>
        <v>38014</v>
      </c>
      <c r="I37" s="60">
        <f>(G37/H37)-1</f>
        <v>5.1638869890040517E-2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Statistics'!C34</f>
        <v>10941</v>
      </c>
      <c r="E38" s="19">
        <f>'2019 Statistics'!C34</f>
        <v>0</v>
      </c>
      <c r="F38" s="60">
        <v>0</v>
      </c>
      <c r="G38" s="19">
        <f>SUM('2020 Statistics'!C34:C34)</f>
        <v>10941</v>
      </c>
      <c r="H38" s="19">
        <f>'2019 Statistics'!C34</f>
        <v>0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Statistics'!C35</f>
        <v>16037</v>
      </c>
      <c r="E39" s="19">
        <f>'2019 Statistics'!C35</f>
        <v>13544</v>
      </c>
      <c r="F39" s="60">
        <v>0</v>
      </c>
      <c r="G39" s="19">
        <f>SUM('2020 Statistics'!C35:C35)</f>
        <v>16037</v>
      </c>
      <c r="H39" s="19">
        <f>'2019 Statistics'!C35</f>
        <v>13544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Statistics'!C36</f>
        <v>0</v>
      </c>
      <c r="E40" s="19">
        <f>'2019 Statistics'!C36</f>
        <v>0</v>
      </c>
      <c r="F40" s="60">
        <v>0</v>
      </c>
      <c r="G40" s="19">
        <f>SUM('2020 Statistics'!C36:C36)</f>
        <v>0</v>
      </c>
      <c r="H40" s="19">
        <f>'2019 Statistics'!C36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Statistics'!C37</f>
        <v>35188</v>
      </c>
      <c r="E41" s="19">
        <f>'2019 Statistics'!C37</f>
        <v>47683</v>
      </c>
      <c r="F41" s="60">
        <f>(D41/E41)-1</f>
        <v>-0.26204307614873223</v>
      </c>
      <c r="G41" s="19">
        <f>SUM('2020 Statistics'!C37:C37)</f>
        <v>35188</v>
      </c>
      <c r="H41" s="19">
        <f>'2019 Statistics'!C37</f>
        <v>47683</v>
      </c>
      <c r="I41" s="60">
        <f>(G41/H41)-1</f>
        <v>-0.26204307614873223</v>
      </c>
    </row>
    <row r="42" spans="1:12" x14ac:dyDescent="0.2">
      <c r="A42" s="7" t="s">
        <v>21</v>
      </c>
      <c r="B42" s="7"/>
      <c r="C42" s="7"/>
      <c r="D42" s="19">
        <f>'2020 Statistics'!C38</f>
        <v>0</v>
      </c>
      <c r="E42" s="19">
        <f>'2019 Statistics'!C38</f>
        <v>0</v>
      </c>
      <c r="F42" s="60">
        <v>0</v>
      </c>
      <c r="G42" s="19">
        <f>SUM('2020 Statistics'!C38:C38)</f>
        <v>0</v>
      </c>
      <c r="H42" s="19">
        <f>'2019 Statistics'!C38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Statistics'!C39</f>
        <v>0</v>
      </c>
      <c r="E43" s="19">
        <f>'2019 Statistics'!C39</f>
        <v>0</v>
      </c>
      <c r="F43" s="60">
        <v>0</v>
      </c>
      <c r="G43" s="19">
        <f>SUM('2020 Statistics'!C39:C39)</f>
        <v>0</v>
      </c>
      <c r="H43" s="19">
        <f>'2019 Statistics'!C39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Statistics'!C41</f>
        <v>3616546</v>
      </c>
      <c r="E45" s="74">
        <f>'2019 Statistics'!C41</f>
        <v>4187293</v>
      </c>
      <c r="F45" s="67">
        <f>(D45/E45)-1</f>
        <v>-0.136304528964178</v>
      </c>
      <c r="G45" s="74">
        <f>SUM('2020 Statistics'!C41:C41)</f>
        <v>3616546</v>
      </c>
      <c r="H45" s="74">
        <f>'2019 Statistics'!C41</f>
        <v>4187293</v>
      </c>
      <c r="I45" s="67">
        <f>(G45/H45)-1</f>
        <v>-0.136304528964178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5F3B-5D3D-4729-8222-DF293A687839}">
  <dimension ref="A1:O68"/>
  <sheetViews>
    <sheetView workbookViewId="0">
      <selection activeCell="O26" sqref="O26"/>
    </sheetView>
  </sheetViews>
  <sheetFormatPr defaultColWidth="10" defaultRowHeight="14.25" x14ac:dyDescent="0.2"/>
  <cols>
    <col min="1" max="1" width="3.140625" style="2" customWidth="1"/>
    <col min="2" max="2" width="28.5703125" style="2" customWidth="1"/>
    <col min="3" max="3" width="12" style="5" customWidth="1"/>
    <col min="4" max="4" width="12" style="4" customWidth="1"/>
    <col min="5" max="8" width="12" style="2" customWidth="1"/>
    <col min="9" max="9" width="12" style="3" customWidth="1"/>
    <col min="10" max="14" width="12" style="2" customWidth="1"/>
    <col min="15" max="15" width="16.42578125" style="2" customWidth="1"/>
    <col min="16" max="16384" width="10" style="1"/>
  </cols>
  <sheetData>
    <row r="1" spans="1:15" ht="20.25" customHeight="1" x14ac:dyDescent="0.2">
      <c r="B1" s="47"/>
      <c r="C1" s="46">
        <v>43466</v>
      </c>
      <c r="D1" s="46">
        <v>43497</v>
      </c>
      <c r="E1" s="46">
        <v>43525</v>
      </c>
      <c r="F1" s="46">
        <v>43556</v>
      </c>
      <c r="G1" s="46">
        <v>43586</v>
      </c>
      <c r="H1" s="46">
        <v>43617</v>
      </c>
      <c r="I1" s="46">
        <v>43647</v>
      </c>
      <c r="J1" s="46">
        <v>43678</v>
      </c>
      <c r="K1" s="46">
        <v>43709</v>
      </c>
      <c r="L1" s="46">
        <v>43739</v>
      </c>
      <c r="M1" s="46">
        <v>43770</v>
      </c>
      <c r="N1" s="46">
        <v>43800</v>
      </c>
      <c r="O1" s="45" t="s">
        <v>44</v>
      </c>
    </row>
    <row r="2" spans="1:15" s="2" customFormat="1" ht="12.75" x14ac:dyDescent="0.2">
      <c r="A2" s="15" t="s">
        <v>43</v>
      </c>
      <c r="B2" s="15"/>
      <c r="C2" s="13">
        <f>SUM(C3,C5,C8)</f>
        <v>1995</v>
      </c>
      <c r="D2" s="13">
        <f t="shared" ref="D2:N2" si="0">SUM(D3,D5,D8)</f>
        <v>2017</v>
      </c>
      <c r="E2" s="13">
        <f t="shared" si="0"/>
        <v>2156</v>
      </c>
      <c r="F2" s="13">
        <f t="shared" si="0"/>
        <v>2043</v>
      </c>
      <c r="G2" s="13">
        <f t="shared" si="0"/>
        <v>2100</v>
      </c>
      <c r="H2" s="13">
        <f t="shared" si="0"/>
        <v>1860</v>
      </c>
      <c r="I2" s="13">
        <f t="shared" si="0"/>
        <v>2487</v>
      </c>
      <c r="J2" s="13">
        <f t="shared" si="0"/>
        <v>2211</v>
      </c>
      <c r="K2" s="13">
        <f t="shared" si="0"/>
        <v>2185</v>
      </c>
      <c r="L2" s="13">
        <f t="shared" si="0"/>
        <v>2192</v>
      </c>
      <c r="M2" s="13">
        <f t="shared" si="0"/>
        <v>2088</v>
      </c>
      <c r="N2" s="13">
        <f t="shared" si="0"/>
        <v>2228</v>
      </c>
      <c r="O2" s="21">
        <f>SUM(C2:N2)</f>
        <v>25562</v>
      </c>
    </row>
    <row r="3" spans="1:15" s="2" customFormat="1" ht="12.75" x14ac:dyDescent="0.2">
      <c r="A3" s="7" t="s">
        <v>40</v>
      </c>
      <c r="B3" s="7"/>
      <c r="C3" s="9">
        <v>1815</v>
      </c>
      <c r="D3" s="9">
        <v>1703</v>
      </c>
      <c r="E3" s="37">
        <v>2068</v>
      </c>
      <c r="F3" s="36">
        <v>1796</v>
      </c>
      <c r="G3" s="36">
        <v>2012</v>
      </c>
      <c r="H3" s="36">
        <v>1838</v>
      </c>
      <c r="I3" s="36">
        <v>2377</v>
      </c>
      <c r="J3" s="37">
        <v>2123</v>
      </c>
      <c r="K3" s="36">
        <v>1936</v>
      </c>
      <c r="L3" s="36">
        <v>2104</v>
      </c>
      <c r="M3" s="36">
        <v>1915</v>
      </c>
      <c r="N3" s="36">
        <v>2228</v>
      </c>
      <c r="O3" s="37">
        <f t="shared" ref="O3:O8" si="1">SUM(C3:N3)</f>
        <v>23915</v>
      </c>
    </row>
    <row r="4" spans="1:15" s="2" customFormat="1" ht="12.75" x14ac:dyDescent="0.2">
      <c r="B4" s="33" t="s">
        <v>39</v>
      </c>
      <c r="C4" s="5">
        <v>1815</v>
      </c>
      <c r="D4" s="5">
        <v>1703</v>
      </c>
      <c r="E4" s="39">
        <v>2068</v>
      </c>
      <c r="F4" s="38">
        <v>1796</v>
      </c>
      <c r="G4" s="38">
        <v>2012</v>
      </c>
      <c r="H4" s="38">
        <v>1838</v>
      </c>
      <c r="I4" s="38">
        <v>2377</v>
      </c>
      <c r="J4" s="39">
        <v>2123</v>
      </c>
      <c r="K4" s="38">
        <v>1936</v>
      </c>
      <c r="L4" s="38">
        <v>2104</v>
      </c>
      <c r="M4" s="38">
        <v>1915</v>
      </c>
      <c r="N4" s="38">
        <v>2228</v>
      </c>
      <c r="O4" s="37">
        <f t="shared" si="1"/>
        <v>23915</v>
      </c>
    </row>
    <row r="5" spans="1:15" s="2" customFormat="1" ht="12.75" x14ac:dyDescent="0.2">
      <c r="A5" s="7" t="s">
        <v>31</v>
      </c>
      <c r="B5" s="33"/>
      <c r="C5" s="9">
        <v>0</v>
      </c>
      <c r="D5" s="9">
        <v>138</v>
      </c>
      <c r="E5" s="37">
        <v>0</v>
      </c>
      <c r="F5" s="36">
        <v>137</v>
      </c>
      <c r="G5" s="36">
        <v>0</v>
      </c>
      <c r="H5" s="37">
        <v>0</v>
      </c>
      <c r="I5" s="37">
        <v>0</v>
      </c>
      <c r="J5" s="37">
        <v>0</v>
      </c>
      <c r="K5" s="36">
        <v>139</v>
      </c>
      <c r="L5" s="36">
        <v>0</v>
      </c>
      <c r="M5" s="36">
        <v>143</v>
      </c>
      <c r="N5" s="36">
        <v>0</v>
      </c>
      <c r="O5" s="16">
        <f t="shared" si="1"/>
        <v>557</v>
      </c>
    </row>
    <row r="6" spans="1:15" s="2" customFormat="1" ht="12.75" x14ac:dyDescent="0.2">
      <c r="B6" s="33" t="s">
        <v>38</v>
      </c>
      <c r="C6" s="5">
        <v>0</v>
      </c>
      <c r="D6" s="5">
        <v>0</v>
      </c>
      <c r="E6" s="39">
        <v>0</v>
      </c>
      <c r="F6" s="38">
        <v>0</v>
      </c>
      <c r="G6" s="38">
        <v>0</v>
      </c>
      <c r="H6" s="39">
        <v>0</v>
      </c>
      <c r="I6" s="39">
        <v>0</v>
      </c>
      <c r="J6" s="39">
        <v>0</v>
      </c>
      <c r="K6" s="38">
        <v>0</v>
      </c>
      <c r="L6" s="38">
        <v>0</v>
      </c>
      <c r="M6" s="38">
        <v>0</v>
      </c>
      <c r="N6" s="38">
        <v>0</v>
      </c>
      <c r="O6" s="16">
        <f t="shared" si="1"/>
        <v>0</v>
      </c>
    </row>
    <row r="7" spans="1:15" s="2" customFormat="1" ht="12.75" x14ac:dyDescent="0.2">
      <c r="B7" s="33" t="s">
        <v>16</v>
      </c>
      <c r="C7" s="5">
        <v>0</v>
      </c>
      <c r="D7" s="5">
        <v>138</v>
      </c>
      <c r="E7" s="39">
        <v>0</v>
      </c>
      <c r="F7" s="38">
        <v>137</v>
      </c>
      <c r="G7" s="38">
        <v>0</v>
      </c>
      <c r="H7" s="39">
        <v>0</v>
      </c>
      <c r="I7" s="39">
        <v>0</v>
      </c>
      <c r="J7" s="39">
        <v>0</v>
      </c>
      <c r="K7" s="38">
        <v>139</v>
      </c>
      <c r="L7" s="38">
        <v>0</v>
      </c>
      <c r="M7" s="38">
        <v>143</v>
      </c>
      <c r="N7" s="36">
        <v>0</v>
      </c>
      <c r="O7" s="16">
        <f t="shared" si="1"/>
        <v>557</v>
      </c>
    </row>
    <row r="8" spans="1:15" s="2" customFormat="1" ht="15.6" customHeight="1" x14ac:dyDescent="0.2">
      <c r="A8" s="7" t="s">
        <v>42</v>
      </c>
      <c r="B8" s="7"/>
      <c r="C8" s="9">
        <v>180</v>
      </c>
      <c r="D8" s="18">
        <v>176</v>
      </c>
      <c r="E8" s="37">
        <v>88</v>
      </c>
      <c r="F8" s="36">
        <v>110</v>
      </c>
      <c r="G8" s="36">
        <v>88</v>
      </c>
      <c r="H8" s="37">
        <v>22</v>
      </c>
      <c r="I8" s="37">
        <v>110</v>
      </c>
      <c r="J8" s="37">
        <v>88</v>
      </c>
      <c r="K8" s="37">
        <v>110</v>
      </c>
      <c r="L8" s="36">
        <v>88</v>
      </c>
      <c r="M8" s="36">
        <v>30</v>
      </c>
      <c r="N8" s="36">
        <v>0</v>
      </c>
      <c r="O8" s="16">
        <f t="shared" si="1"/>
        <v>1090</v>
      </c>
    </row>
    <row r="9" spans="1:15" s="2" customFormat="1" ht="15.6" customHeight="1" x14ac:dyDescent="0.2">
      <c r="A9" s="7"/>
      <c r="B9" s="7"/>
      <c r="C9" s="5"/>
      <c r="D9" s="19"/>
      <c r="E9" s="34"/>
      <c r="F9" s="41"/>
      <c r="G9" s="41"/>
      <c r="H9" s="44"/>
      <c r="I9" s="34"/>
      <c r="J9" s="43"/>
      <c r="K9" s="42"/>
      <c r="L9" s="41"/>
      <c r="M9" s="41"/>
      <c r="N9" s="41"/>
    </row>
    <row r="10" spans="1:15" s="2" customFormat="1" ht="12.75" x14ac:dyDescent="0.2">
      <c r="A10" s="15" t="s">
        <v>41</v>
      </c>
      <c r="B10" s="15"/>
      <c r="C10" s="13">
        <f>SUM(C11,C13,C16)</f>
        <v>1999</v>
      </c>
      <c r="D10" s="13">
        <f>SUM(D11,D13,D16)</f>
        <v>1990</v>
      </c>
      <c r="E10" s="40">
        <f t="shared" ref="E10:N10" si="2">SUM(E11,E13,E16)</f>
        <v>2089</v>
      </c>
      <c r="F10" s="40">
        <f t="shared" si="2"/>
        <v>2161</v>
      </c>
      <c r="G10" s="40">
        <f t="shared" si="2"/>
        <v>2087</v>
      </c>
      <c r="H10" s="40">
        <f t="shared" si="2"/>
        <v>1895</v>
      </c>
      <c r="I10" s="40">
        <f t="shared" si="2"/>
        <v>2465</v>
      </c>
      <c r="J10" s="40">
        <f t="shared" si="2"/>
        <v>2110</v>
      </c>
      <c r="K10" s="40">
        <f t="shared" si="2"/>
        <v>2234</v>
      </c>
      <c r="L10" s="40">
        <f t="shared" si="2"/>
        <v>2108</v>
      </c>
      <c r="M10" s="40">
        <f t="shared" si="2"/>
        <v>2033</v>
      </c>
      <c r="N10" s="40">
        <f t="shared" si="2"/>
        <v>2248</v>
      </c>
      <c r="O10" s="21">
        <f t="shared" ref="O10:O16" si="3">SUM(C10:N10)</f>
        <v>25419</v>
      </c>
    </row>
    <row r="11" spans="1:15" s="2" customFormat="1" ht="12.75" x14ac:dyDescent="0.2">
      <c r="A11" s="7" t="s">
        <v>40</v>
      </c>
      <c r="B11" s="7"/>
      <c r="C11" s="9">
        <v>1831</v>
      </c>
      <c r="D11" s="9">
        <v>1683</v>
      </c>
      <c r="E11" s="37">
        <v>2001</v>
      </c>
      <c r="F11" s="36">
        <v>1914</v>
      </c>
      <c r="G11" s="36">
        <v>1999</v>
      </c>
      <c r="H11" s="36">
        <v>1873</v>
      </c>
      <c r="I11" s="36">
        <v>2355</v>
      </c>
      <c r="J11" s="37">
        <v>2022</v>
      </c>
      <c r="K11" s="36">
        <v>1987</v>
      </c>
      <c r="L11" s="36">
        <v>2020</v>
      </c>
      <c r="M11" s="36">
        <v>1860</v>
      </c>
      <c r="N11" s="36">
        <v>2248</v>
      </c>
      <c r="O11" s="18">
        <f t="shared" si="3"/>
        <v>23793</v>
      </c>
    </row>
    <row r="12" spans="1:15" s="2" customFormat="1" ht="12.75" x14ac:dyDescent="0.2">
      <c r="B12" s="33" t="s">
        <v>39</v>
      </c>
      <c r="C12" s="5">
        <v>1831</v>
      </c>
      <c r="D12" s="5">
        <v>1683</v>
      </c>
      <c r="E12" s="39">
        <v>2001</v>
      </c>
      <c r="F12" s="38">
        <v>1914</v>
      </c>
      <c r="G12" s="38">
        <v>1999</v>
      </c>
      <c r="H12" s="38">
        <v>1873</v>
      </c>
      <c r="I12" s="38">
        <v>2355</v>
      </c>
      <c r="J12" s="39">
        <v>2022</v>
      </c>
      <c r="K12" s="38">
        <v>1987</v>
      </c>
      <c r="L12" s="38">
        <v>2020</v>
      </c>
      <c r="M12" s="38">
        <v>1860</v>
      </c>
      <c r="N12" s="38">
        <v>2248</v>
      </c>
      <c r="O12" s="18">
        <f t="shared" si="3"/>
        <v>23793</v>
      </c>
    </row>
    <row r="13" spans="1:15" s="2" customFormat="1" ht="12.75" x14ac:dyDescent="0.2">
      <c r="A13" s="7" t="s">
        <v>31</v>
      </c>
      <c r="B13" s="33"/>
      <c r="C13" s="9">
        <v>0</v>
      </c>
      <c r="D13" s="9">
        <v>137</v>
      </c>
      <c r="E13" s="37">
        <v>0</v>
      </c>
      <c r="F13" s="36">
        <v>137</v>
      </c>
      <c r="G13" s="36">
        <v>0</v>
      </c>
      <c r="H13" s="37">
        <v>0</v>
      </c>
      <c r="I13" s="37">
        <v>0</v>
      </c>
      <c r="J13" s="37">
        <v>0</v>
      </c>
      <c r="K13" s="36">
        <v>137</v>
      </c>
      <c r="L13" s="36">
        <v>0</v>
      </c>
      <c r="M13" s="36">
        <v>143</v>
      </c>
      <c r="N13" s="36">
        <v>0</v>
      </c>
      <c r="O13" s="18">
        <f t="shared" si="3"/>
        <v>554</v>
      </c>
    </row>
    <row r="14" spans="1:15" s="2" customFormat="1" ht="12.75" x14ac:dyDescent="0.2">
      <c r="B14" s="33" t="s">
        <v>38</v>
      </c>
      <c r="C14" s="5">
        <v>0</v>
      </c>
      <c r="D14" s="5">
        <v>0</v>
      </c>
      <c r="E14" s="39">
        <v>0</v>
      </c>
      <c r="F14" s="38">
        <v>0</v>
      </c>
      <c r="G14" s="38">
        <v>0</v>
      </c>
      <c r="H14" s="39">
        <v>0</v>
      </c>
      <c r="I14" s="39">
        <v>0</v>
      </c>
      <c r="J14" s="39">
        <v>0</v>
      </c>
      <c r="K14" s="38">
        <v>0</v>
      </c>
      <c r="L14" s="38">
        <v>0</v>
      </c>
      <c r="M14" s="38">
        <v>0</v>
      </c>
      <c r="N14" s="38">
        <v>0</v>
      </c>
      <c r="O14" s="18">
        <f t="shared" si="3"/>
        <v>0</v>
      </c>
    </row>
    <row r="15" spans="1:15" s="2" customFormat="1" ht="12.75" x14ac:dyDescent="0.2">
      <c r="B15" s="33" t="s">
        <v>16</v>
      </c>
      <c r="C15" s="5">
        <v>0</v>
      </c>
      <c r="D15" s="5">
        <v>137</v>
      </c>
      <c r="E15" s="39">
        <v>0</v>
      </c>
      <c r="F15" s="38">
        <v>137</v>
      </c>
      <c r="G15" s="38">
        <v>0</v>
      </c>
      <c r="H15" s="39">
        <v>0</v>
      </c>
      <c r="I15" s="39">
        <v>0</v>
      </c>
      <c r="J15" s="39">
        <v>0</v>
      </c>
      <c r="K15" s="38">
        <v>137</v>
      </c>
      <c r="L15" s="38">
        <v>0</v>
      </c>
      <c r="M15" s="38">
        <v>143</v>
      </c>
      <c r="N15" s="36">
        <v>0</v>
      </c>
      <c r="O15" s="18">
        <f t="shared" si="3"/>
        <v>554</v>
      </c>
    </row>
    <row r="16" spans="1:15" s="2" customFormat="1" ht="15.6" customHeight="1" x14ac:dyDescent="0.2">
      <c r="A16" s="7" t="s">
        <v>37</v>
      </c>
      <c r="B16" s="7"/>
      <c r="C16" s="9">
        <v>168</v>
      </c>
      <c r="D16" s="18">
        <v>170</v>
      </c>
      <c r="E16" s="37">
        <v>88</v>
      </c>
      <c r="F16" s="36">
        <v>110</v>
      </c>
      <c r="G16" s="36">
        <v>88</v>
      </c>
      <c r="H16" s="37">
        <v>22</v>
      </c>
      <c r="I16" s="37">
        <v>110</v>
      </c>
      <c r="J16" s="37">
        <v>88</v>
      </c>
      <c r="K16" s="37">
        <v>110</v>
      </c>
      <c r="L16" s="36">
        <v>88</v>
      </c>
      <c r="M16" s="36">
        <v>30</v>
      </c>
      <c r="N16" s="36">
        <v>0</v>
      </c>
      <c r="O16" s="18">
        <f t="shared" si="3"/>
        <v>1072</v>
      </c>
    </row>
    <row r="17" spans="1:15" s="2" customFormat="1" ht="15.6" customHeight="1" x14ac:dyDescent="0.2">
      <c r="A17" s="7"/>
      <c r="B17" s="7"/>
      <c r="C17" s="5"/>
      <c r="D17" s="19"/>
      <c r="E17" s="35"/>
      <c r="F17" s="19"/>
      <c r="G17" s="19"/>
      <c r="H17" s="25"/>
      <c r="I17" s="34"/>
      <c r="J17" s="33"/>
      <c r="K17" s="24"/>
    </row>
    <row r="18" spans="1:15" s="2" customFormat="1" ht="15.6" customHeight="1" x14ac:dyDescent="0.2">
      <c r="A18" s="15" t="s">
        <v>36</v>
      </c>
      <c r="B18" s="15"/>
      <c r="C18" s="13">
        <f t="shared" ref="C18:O18" si="4">SUM(C2,C10)</f>
        <v>3994</v>
      </c>
      <c r="D18" s="13">
        <f t="shared" si="4"/>
        <v>4007</v>
      </c>
      <c r="E18" s="13">
        <f t="shared" si="4"/>
        <v>4245</v>
      </c>
      <c r="F18" s="13">
        <f t="shared" si="4"/>
        <v>4204</v>
      </c>
      <c r="G18" s="13">
        <f t="shared" si="4"/>
        <v>4187</v>
      </c>
      <c r="H18" s="13">
        <f t="shared" si="4"/>
        <v>3755</v>
      </c>
      <c r="I18" s="31">
        <f t="shared" si="4"/>
        <v>4952</v>
      </c>
      <c r="J18" s="13">
        <f t="shared" si="4"/>
        <v>4321</v>
      </c>
      <c r="K18" s="13">
        <f t="shared" si="4"/>
        <v>4419</v>
      </c>
      <c r="L18" s="13">
        <f>SUM(L2,L10)</f>
        <v>4300</v>
      </c>
      <c r="M18" s="13">
        <f t="shared" si="4"/>
        <v>4121</v>
      </c>
      <c r="N18" s="13">
        <f t="shared" si="4"/>
        <v>4476</v>
      </c>
      <c r="O18" s="13">
        <f t="shared" si="4"/>
        <v>50981</v>
      </c>
    </row>
    <row r="19" spans="1:15" s="2" customFormat="1" ht="15.6" customHeight="1" x14ac:dyDescent="0.2">
      <c r="A19" s="7"/>
      <c r="B19" s="7"/>
      <c r="C19" s="5"/>
      <c r="D19" s="19"/>
      <c r="E19" s="25"/>
      <c r="F19" s="19"/>
      <c r="G19" s="19"/>
      <c r="H19" s="25"/>
      <c r="I19" s="32"/>
      <c r="J19" s="24"/>
      <c r="K19" s="24"/>
    </row>
    <row r="20" spans="1:15" s="2" customFormat="1" ht="15.6" customHeight="1" x14ac:dyDescent="0.2">
      <c r="A20" s="15" t="s">
        <v>35</v>
      </c>
      <c r="B20" s="15"/>
      <c r="C20" s="13">
        <f>SUM(C21:C22)</f>
        <v>6100</v>
      </c>
      <c r="D20" s="13">
        <f t="shared" ref="D20:N20" si="5">SUM(D21:D22)</f>
        <v>5800</v>
      </c>
      <c r="E20" s="13">
        <f t="shared" si="5"/>
        <v>5950</v>
      </c>
      <c r="F20" s="13">
        <f t="shared" si="5"/>
        <v>6100</v>
      </c>
      <c r="G20" s="13">
        <f t="shared" si="5"/>
        <v>6100</v>
      </c>
      <c r="H20" s="13">
        <f t="shared" si="5"/>
        <v>5500</v>
      </c>
      <c r="I20" s="31">
        <f t="shared" si="5"/>
        <v>6400</v>
      </c>
      <c r="J20" s="13">
        <f t="shared" si="5"/>
        <v>6100</v>
      </c>
      <c r="K20" s="13">
        <f t="shared" si="5"/>
        <v>6300</v>
      </c>
      <c r="L20" s="13">
        <f t="shared" si="5"/>
        <v>6000</v>
      </c>
      <c r="M20" s="13">
        <f t="shared" si="5"/>
        <v>6000</v>
      </c>
      <c r="N20" s="13">
        <f t="shared" si="5"/>
        <v>6100</v>
      </c>
      <c r="O20" s="13">
        <f>SUM(C20:N20)</f>
        <v>72450</v>
      </c>
    </row>
    <row r="21" spans="1:15" s="2" customFormat="1" ht="15.6" customHeight="1" x14ac:dyDescent="0.2">
      <c r="A21" s="7" t="s">
        <v>32</v>
      </c>
      <c r="B21" s="7"/>
      <c r="C21" s="9">
        <f>C30*50</f>
        <v>6100</v>
      </c>
      <c r="D21" s="9">
        <f t="shared" ref="D21:N21" si="6">D30*50</f>
        <v>5500</v>
      </c>
      <c r="E21" s="9">
        <f t="shared" si="6"/>
        <v>5950</v>
      </c>
      <c r="F21" s="9">
        <f t="shared" si="6"/>
        <v>5800</v>
      </c>
      <c r="G21" s="9">
        <f t="shared" si="6"/>
        <v>6100</v>
      </c>
      <c r="H21" s="9">
        <f t="shared" si="6"/>
        <v>5500</v>
      </c>
      <c r="I21" s="9">
        <f t="shared" si="6"/>
        <v>6400</v>
      </c>
      <c r="J21" s="9">
        <f t="shared" si="6"/>
        <v>6100</v>
      </c>
      <c r="K21" s="9">
        <f t="shared" si="6"/>
        <v>6000</v>
      </c>
      <c r="L21" s="9">
        <f t="shared" si="6"/>
        <v>6000</v>
      </c>
      <c r="M21" s="9">
        <f t="shared" si="6"/>
        <v>5700</v>
      </c>
      <c r="N21" s="9">
        <f t="shared" si="6"/>
        <v>6100</v>
      </c>
      <c r="O21" s="18">
        <f>SUM(C21:N21)</f>
        <v>71250</v>
      </c>
    </row>
    <row r="22" spans="1:15" s="2" customFormat="1" ht="15.6" customHeight="1" x14ac:dyDescent="0.2">
      <c r="A22" s="7" t="s">
        <v>31</v>
      </c>
      <c r="B22" s="7"/>
      <c r="C22" s="9">
        <v>0</v>
      </c>
      <c r="D22" s="18">
        <v>300</v>
      </c>
      <c r="E22" s="30">
        <v>0</v>
      </c>
      <c r="F22" s="18">
        <v>300</v>
      </c>
      <c r="G22" s="18">
        <v>0</v>
      </c>
      <c r="H22" s="30">
        <v>0</v>
      </c>
      <c r="I22" s="29">
        <v>0</v>
      </c>
      <c r="J22" s="8">
        <v>0</v>
      </c>
      <c r="K22" s="8">
        <v>300</v>
      </c>
      <c r="L22" s="8">
        <v>0</v>
      </c>
      <c r="M22" s="8">
        <v>300</v>
      </c>
      <c r="N22" s="8">
        <v>0</v>
      </c>
      <c r="O22" s="18">
        <f>SUM(C22:N22)</f>
        <v>1200</v>
      </c>
    </row>
    <row r="23" spans="1:15" s="2" customFormat="1" ht="15.6" customHeight="1" x14ac:dyDescent="0.2">
      <c r="A23" s="7"/>
      <c r="B23" s="7"/>
      <c r="C23" s="9"/>
      <c r="D23" s="18"/>
      <c r="E23" s="25"/>
      <c r="F23" s="18"/>
      <c r="G23" s="18"/>
      <c r="H23" s="25"/>
      <c r="I23" s="3"/>
      <c r="J23" s="4"/>
      <c r="K23" s="4"/>
      <c r="L23" s="4"/>
      <c r="M23" s="4"/>
      <c r="N23" s="4"/>
    </row>
    <row r="24" spans="1:15" s="2" customFormat="1" ht="15.6" customHeight="1" x14ac:dyDescent="0.2">
      <c r="A24" s="15" t="s">
        <v>33</v>
      </c>
      <c r="B24" s="15"/>
      <c r="C24" s="22">
        <f>SUM(C3,C5,C11,C13)/C20</f>
        <v>0.59770491803278691</v>
      </c>
      <c r="D24" s="22">
        <f>SUM(D3,D5,D11,D13)/D20</f>
        <v>0.63120689655172413</v>
      </c>
      <c r="E24" s="22">
        <f t="shared" ref="E24:O24" si="7">SUM(E3,E5,E11,E13)/E20</f>
        <v>0.68386554621848739</v>
      </c>
      <c r="F24" s="22">
        <f t="shared" si="7"/>
        <v>0.65311475409836062</v>
      </c>
      <c r="G24" s="22">
        <f t="shared" si="7"/>
        <v>0.65754098360655733</v>
      </c>
      <c r="H24" s="22">
        <f t="shared" si="7"/>
        <v>0.67472727272727273</v>
      </c>
      <c r="I24" s="22">
        <f t="shared" si="7"/>
        <v>0.739375</v>
      </c>
      <c r="J24" s="22">
        <f>SUM(J3,J5,J11,J13)/J20</f>
        <v>0.67950819672131146</v>
      </c>
      <c r="K24" s="22">
        <f t="shared" si="7"/>
        <v>0.66650793650793649</v>
      </c>
      <c r="L24" s="22">
        <f t="shared" si="7"/>
        <v>0.68733333333333335</v>
      </c>
      <c r="M24" s="22">
        <f t="shared" si="7"/>
        <v>0.67683333333333329</v>
      </c>
      <c r="N24" s="22">
        <f t="shared" si="7"/>
        <v>0.73377049180327869</v>
      </c>
      <c r="O24" s="22">
        <f t="shared" si="7"/>
        <v>0.67383022774327117</v>
      </c>
    </row>
    <row r="25" spans="1:15" s="2" customFormat="1" ht="15.6" customHeight="1" x14ac:dyDescent="0.2">
      <c r="A25" s="7" t="s">
        <v>32</v>
      </c>
      <c r="B25" s="7"/>
      <c r="C25" s="26">
        <f>(SUM(C3,C11)/C21)</f>
        <v>0.59770491803278691</v>
      </c>
      <c r="D25" s="26">
        <f t="shared" ref="D25:O25" si="8">(SUM(D3,D11)/D21)</f>
        <v>0.61563636363636365</v>
      </c>
      <c r="E25" s="26">
        <f t="shared" si="8"/>
        <v>0.68386554621848739</v>
      </c>
      <c r="F25" s="26">
        <f>(SUM(F3,F11)/F21)</f>
        <v>0.6396551724137931</v>
      </c>
      <c r="G25" s="26">
        <f>(SUM(G3,G11)/G21)</f>
        <v>0.65754098360655733</v>
      </c>
      <c r="H25" s="26">
        <f t="shared" si="8"/>
        <v>0.67472727272727273</v>
      </c>
      <c r="I25" s="26">
        <f t="shared" si="8"/>
        <v>0.739375</v>
      </c>
      <c r="J25" s="26">
        <f t="shared" si="8"/>
        <v>0.67950819672131146</v>
      </c>
      <c r="K25" s="26">
        <f t="shared" si="8"/>
        <v>0.65383333333333338</v>
      </c>
      <c r="L25" s="26">
        <f>(SUM(L3,L11)/L21)</f>
        <v>0.68733333333333335</v>
      </c>
      <c r="M25" s="26">
        <f t="shared" si="8"/>
        <v>0.66228070175438591</v>
      </c>
      <c r="N25" s="26">
        <f t="shared" si="8"/>
        <v>0.73377049180327869</v>
      </c>
      <c r="O25" s="25">
        <f t="shared" si="8"/>
        <v>0.66958596491228073</v>
      </c>
    </row>
    <row r="26" spans="1:15" s="2" customFormat="1" ht="15.6" customHeight="1" x14ac:dyDescent="0.2">
      <c r="A26" s="7" t="s">
        <v>31</v>
      </c>
      <c r="B26" s="7"/>
      <c r="C26" s="28">
        <v>0</v>
      </c>
      <c r="D26" s="26">
        <f>288/300</f>
        <v>0.96</v>
      </c>
      <c r="E26" s="28">
        <v>0</v>
      </c>
      <c r="F26" s="27">
        <f>274/300</f>
        <v>0.91333333333333333</v>
      </c>
      <c r="G26" s="26">
        <v>0</v>
      </c>
      <c r="H26" s="26">
        <v>0</v>
      </c>
      <c r="I26" s="28">
        <v>0</v>
      </c>
      <c r="J26" s="26">
        <v>0</v>
      </c>
      <c r="K26" s="27">
        <f>276/300</f>
        <v>0.92</v>
      </c>
      <c r="L26" s="26">
        <v>0</v>
      </c>
      <c r="M26" s="27">
        <f>286/300</f>
        <v>0.95333333333333337</v>
      </c>
      <c r="N26" s="26">
        <v>0</v>
      </c>
      <c r="O26" s="25">
        <f>(SUM(O13,O5)/O22)</f>
        <v>0.92583333333333329</v>
      </c>
    </row>
    <row r="27" spans="1:15" s="2" customFormat="1" ht="15.6" customHeight="1" x14ac:dyDescent="0.2">
      <c r="A27" s="7"/>
      <c r="B27" s="7"/>
      <c r="C27" s="9"/>
      <c r="D27" s="18"/>
      <c r="E27" s="25"/>
      <c r="F27" s="18"/>
      <c r="G27" s="18"/>
      <c r="H27" s="25"/>
      <c r="I27" s="3"/>
      <c r="J27" s="24"/>
      <c r="K27" s="24"/>
    </row>
    <row r="28" spans="1:15" x14ac:dyDescent="0.2">
      <c r="A28" s="15" t="s">
        <v>30</v>
      </c>
      <c r="B28" s="15"/>
      <c r="C28" s="23">
        <f>C30/C29</f>
        <v>0.9838709677419355</v>
      </c>
      <c r="D28" s="23">
        <f t="shared" ref="D28:O28" si="9">D30/D29</f>
        <v>0.99099099099099097</v>
      </c>
      <c r="E28" s="22">
        <f t="shared" si="9"/>
        <v>0.95967741935483875</v>
      </c>
      <c r="F28" s="22">
        <f t="shared" si="9"/>
        <v>0.96666666666666667</v>
      </c>
      <c r="G28" s="22">
        <f t="shared" si="9"/>
        <v>0.9838709677419355</v>
      </c>
      <c r="H28" s="22">
        <f t="shared" si="9"/>
        <v>0.91666666666666663</v>
      </c>
      <c r="I28" s="22">
        <f t="shared" si="9"/>
        <v>1</v>
      </c>
      <c r="J28" s="22">
        <f t="shared" si="9"/>
        <v>0.9838709677419355</v>
      </c>
      <c r="K28" s="22">
        <f t="shared" si="9"/>
        <v>1</v>
      </c>
      <c r="L28" s="22">
        <f t="shared" si="9"/>
        <v>0.967741935483871</v>
      </c>
      <c r="M28" s="22">
        <f t="shared" si="9"/>
        <v>0.95</v>
      </c>
      <c r="N28" s="22">
        <f t="shared" si="9"/>
        <v>0.93846153846153846</v>
      </c>
      <c r="O28" s="22">
        <f t="shared" si="9"/>
        <v>0.97004765146358063</v>
      </c>
    </row>
    <row r="29" spans="1:15" x14ac:dyDescent="0.2">
      <c r="A29" s="7" t="s">
        <v>29</v>
      </c>
      <c r="C29" s="5">
        <v>124</v>
      </c>
      <c r="D29" s="5">
        <v>111</v>
      </c>
      <c r="E29" s="19">
        <v>124</v>
      </c>
      <c r="F29" s="19">
        <v>120</v>
      </c>
      <c r="G29" s="19">
        <v>124</v>
      </c>
      <c r="H29" s="19">
        <v>120</v>
      </c>
      <c r="I29" s="5">
        <v>128</v>
      </c>
      <c r="J29" s="19">
        <v>124</v>
      </c>
      <c r="K29" s="19">
        <v>120</v>
      </c>
      <c r="L29" s="19">
        <v>124</v>
      </c>
      <c r="M29" s="19">
        <v>120</v>
      </c>
      <c r="N29" s="19">
        <v>130</v>
      </c>
      <c r="O29" s="18">
        <f>SUM(C29:N29)</f>
        <v>1469</v>
      </c>
    </row>
    <row r="30" spans="1:15" x14ac:dyDescent="0.2">
      <c r="A30" s="7" t="s">
        <v>28</v>
      </c>
      <c r="C30" s="5">
        <v>122</v>
      </c>
      <c r="D30" s="5">
        <v>110</v>
      </c>
      <c r="E30" s="19">
        <v>119</v>
      </c>
      <c r="F30" s="19">
        <v>116</v>
      </c>
      <c r="G30" s="19">
        <v>122</v>
      </c>
      <c r="H30" s="19">
        <v>110</v>
      </c>
      <c r="I30" s="5">
        <v>128</v>
      </c>
      <c r="J30" s="19">
        <v>122</v>
      </c>
      <c r="K30" s="19">
        <v>120</v>
      </c>
      <c r="L30" s="19">
        <v>120</v>
      </c>
      <c r="M30" s="19">
        <v>114</v>
      </c>
      <c r="N30" s="19">
        <v>122</v>
      </c>
      <c r="O30" s="18">
        <f>SUM(C30:N30)</f>
        <v>1425</v>
      </c>
    </row>
    <row r="31" spans="1:15" x14ac:dyDescent="0.2">
      <c r="D31" s="5"/>
      <c r="E31" s="19"/>
      <c r="F31" s="19"/>
      <c r="G31" s="19"/>
      <c r="H31" s="19"/>
      <c r="I31" s="5"/>
      <c r="J31" s="19"/>
      <c r="K31" s="19"/>
      <c r="L31" s="19"/>
      <c r="M31" s="19"/>
      <c r="N31" s="19"/>
      <c r="O31" s="19"/>
    </row>
    <row r="32" spans="1:15" s="2" customFormat="1" ht="15.6" customHeight="1" x14ac:dyDescent="0.2">
      <c r="A32" s="15" t="s">
        <v>27</v>
      </c>
      <c r="B32" s="15"/>
      <c r="C32" s="13">
        <f>SUM(C33:C39)</f>
        <v>99241</v>
      </c>
      <c r="D32" s="13">
        <f t="shared" ref="D32:N32" si="10">SUM(D33:D39)</f>
        <v>102849</v>
      </c>
      <c r="E32" s="13">
        <f t="shared" si="10"/>
        <v>98089</v>
      </c>
      <c r="F32" s="13">
        <f t="shared" si="10"/>
        <v>120672</v>
      </c>
      <c r="G32" s="13">
        <f t="shared" si="10"/>
        <v>128076</v>
      </c>
      <c r="H32" s="13">
        <f t="shared" si="10"/>
        <v>121606</v>
      </c>
      <c r="I32" s="13">
        <f t="shared" si="10"/>
        <v>124317</v>
      </c>
      <c r="J32" s="13">
        <f t="shared" si="10"/>
        <v>111005</v>
      </c>
      <c r="K32" s="13">
        <f t="shared" si="10"/>
        <v>112428</v>
      </c>
      <c r="L32" s="13">
        <f>SUM(L33:L39)</f>
        <v>120391</v>
      </c>
      <c r="M32" s="13">
        <f t="shared" si="10"/>
        <v>103361</v>
      </c>
      <c r="N32" s="13">
        <f t="shared" si="10"/>
        <v>90141</v>
      </c>
      <c r="O32" s="21">
        <f t="shared" ref="O32:O39" si="11">SUM(C32:N32)</f>
        <v>1332176</v>
      </c>
    </row>
    <row r="33" spans="1:15" s="2" customFormat="1" ht="15.6" customHeight="1" x14ac:dyDescent="0.2">
      <c r="A33" s="7" t="s">
        <v>26</v>
      </c>
      <c r="B33" s="7"/>
      <c r="C33" s="19">
        <v>38014</v>
      </c>
      <c r="D33" s="5">
        <v>38087</v>
      </c>
      <c r="E33" s="17">
        <v>40235</v>
      </c>
      <c r="F33" s="19">
        <v>50472</v>
      </c>
      <c r="G33" s="19">
        <v>63408</v>
      </c>
      <c r="H33" s="17">
        <v>56740</v>
      </c>
      <c r="I33" s="5">
        <v>56104</v>
      </c>
      <c r="J33" s="19">
        <v>55967</v>
      </c>
      <c r="K33" s="19">
        <v>48069</v>
      </c>
      <c r="L33" s="19">
        <f>51036+4786</f>
        <v>55822</v>
      </c>
      <c r="M33" s="19">
        <v>43440</v>
      </c>
      <c r="N33" s="19">
        <v>45705</v>
      </c>
      <c r="O33" s="18">
        <f t="shared" si="11"/>
        <v>592063</v>
      </c>
    </row>
    <row r="34" spans="1:15" s="2" customFormat="1" ht="15.6" customHeight="1" x14ac:dyDescent="0.2">
      <c r="A34" s="7" t="s">
        <v>25</v>
      </c>
      <c r="B34" s="7"/>
      <c r="C34" s="19">
        <v>0</v>
      </c>
      <c r="D34" s="5">
        <v>0</v>
      </c>
      <c r="E34" s="17">
        <v>0</v>
      </c>
      <c r="F34" s="19">
        <v>0</v>
      </c>
      <c r="G34" s="19">
        <v>685</v>
      </c>
      <c r="H34" s="17">
        <v>0</v>
      </c>
      <c r="I34" s="5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8">
        <f t="shared" si="11"/>
        <v>685</v>
      </c>
    </row>
    <row r="35" spans="1:15" s="2" customFormat="1" ht="15.6" customHeight="1" x14ac:dyDescent="0.2">
      <c r="A35" s="7" t="s">
        <v>24</v>
      </c>
      <c r="B35" s="7"/>
      <c r="C35" s="19">
        <f>6292+7252</f>
        <v>13544</v>
      </c>
      <c r="D35" s="5">
        <v>10850</v>
      </c>
      <c r="E35" s="17">
        <v>11849</v>
      </c>
      <c r="F35" s="19">
        <f>4125+8145</f>
        <v>12270</v>
      </c>
      <c r="G35" s="19">
        <v>11422</v>
      </c>
      <c r="H35" s="17">
        <v>23710</v>
      </c>
      <c r="I35" s="5">
        <v>19418</v>
      </c>
      <c r="J35" s="19">
        <v>5311</v>
      </c>
      <c r="K35" s="19">
        <v>22610</v>
      </c>
      <c r="L35" s="19">
        <f>10369+11182</f>
        <v>21551</v>
      </c>
      <c r="M35" s="19">
        <v>24332</v>
      </c>
      <c r="N35" s="19">
        <v>6557</v>
      </c>
      <c r="O35" s="18">
        <f t="shared" si="11"/>
        <v>183424</v>
      </c>
    </row>
    <row r="36" spans="1:15" s="2" customFormat="1" ht="15.6" customHeight="1" x14ac:dyDescent="0.2">
      <c r="A36" s="7" t="s">
        <v>23</v>
      </c>
      <c r="B36" s="7"/>
      <c r="C36" s="19">
        <v>0</v>
      </c>
      <c r="D36" s="5">
        <v>0</v>
      </c>
      <c r="E36" s="17">
        <v>0</v>
      </c>
      <c r="F36" s="19">
        <v>0</v>
      </c>
      <c r="G36" s="19">
        <v>0</v>
      </c>
      <c r="H36" s="17">
        <v>0</v>
      </c>
      <c r="I36" s="5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8">
        <f t="shared" si="11"/>
        <v>0</v>
      </c>
    </row>
    <row r="37" spans="1:15" s="2" customFormat="1" ht="13.9" customHeight="1" x14ac:dyDescent="0.2">
      <c r="A37" s="7" t="s">
        <v>22</v>
      </c>
      <c r="B37" s="7"/>
      <c r="C37" s="19">
        <f>36488+11195</f>
        <v>47683</v>
      </c>
      <c r="D37" s="5">
        <v>53912</v>
      </c>
      <c r="E37" s="17">
        <v>46005</v>
      </c>
      <c r="F37" s="19">
        <f>39602+18328</f>
        <v>57930</v>
      </c>
      <c r="G37" s="19">
        <v>52561</v>
      </c>
      <c r="H37" s="17">
        <v>41156</v>
      </c>
      <c r="I37" s="5">
        <v>48795</v>
      </c>
      <c r="J37" s="19">
        <v>49727</v>
      </c>
      <c r="K37" s="19">
        <v>41749</v>
      </c>
      <c r="L37" s="19">
        <v>43018</v>
      </c>
      <c r="M37" s="19">
        <v>35589</v>
      </c>
      <c r="N37" s="19">
        <v>37879</v>
      </c>
      <c r="O37" s="18">
        <f t="shared" si="11"/>
        <v>556004</v>
      </c>
    </row>
    <row r="38" spans="1:15" s="2" customFormat="1" ht="13.9" customHeight="1" x14ac:dyDescent="0.2">
      <c r="A38" s="7" t="s">
        <v>21</v>
      </c>
      <c r="B38" s="7"/>
      <c r="C38" s="19">
        <v>0</v>
      </c>
      <c r="D38" s="5">
        <v>0</v>
      </c>
      <c r="E38" s="17">
        <v>0</v>
      </c>
      <c r="F38" s="19">
        <v>0</v>
      </c>
      <c r="G38" s="19">
        <v>0</v>
      </c>
      <c r="H38" s="17">
        <v>0</v>
      </c>
      <c r="I38" s="5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8">
        <f t="shared" si="11"/>
        <v>0</v>
      </c>
    </row>
    <row r="39" spans="1:15" s="2" customFormat="1" ht="13.9" customHeight="1" x14ac:dyDescent="0.2">
      <c r="A39" s="7" t="s">
        <v>20</v>
      </c>
      <c r="B39" s="7"/>
      <c r="C39" s="19">
        <v>0</v>
      </c>
      <c r="D39" s="5">
        <v>0</v>
      </c>
      <c r="E39" s="17">
        <v>0</v>
      </c>
      <c r="F39" s="19">
        <v>0</v>
      </c>
      <c r="G39" s="19">
        <v>0</v>
      </c>
      <c r="H39" s="17">
        <v>0</v>
      </c>
      <c r="I39" s="5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8">
        <f t="shared" si="11"/>
        <v>0</v>
      </c>
    </row>
    <row r="40" spans="1:15" s="2" customFormat="1" ht="12.75" x14ac:dyDescent="0.2">
      <c r="A40" s="7"/>
      <c r="B40" s="7"/>
      <c r="C40" s="9"/>
      <c r="D40" s="18"/>
      <c r="E40" s="17"/>
      <c r="F40" s="18"/>
      <c r="G40" s="18"/>
      <c r="H40" s="16"/>
      <c r="I40" s="16"/>
      <c r="J40" s="16"/>
      <c r="K40" s="16"/>
      <c r="L40" s="16"/>
      <c r="M40" s="16"/>
      <c r="N40" s="16"/>
      <c r="O40" s="16"/>
    </row>
    <row r="41" spans="1:15" s="2" customFormat="1" ht="13.9" customHeight="1" x14ac:dyDescent="0.2">
      <c r="A41" s="15" t="s">
        <v>19</v>
      </c>
      <c r="B41" s="15"/>
      <c r="C41" s="13">
        <f t="shared" ref="C41:N41" si="12">SUM(C42:C52)</f>
        <v>4187293</v>
      </c>
      <c r="D41" s="13">
        <f t="shared" si="12"/>
        <v>4000503</v>
      </c>
      <c r="E41" s="13">
        <f>SUM(E42:E52)</f>
        <v>3947151</v>
      </c>
      <c r="F41" s="13">
        <f t="shared" si="12"/>
        <v>4098534</v>
      </c>
      <c r="G41" s="13">
        <f t="shared" si="12"/>
        <v>3921470</v>
      </c>
      <c r="H41" s="13">
        <f t="shared" si="12"/>
        <v>3363184</v>
      </c>
      <c r="I41" s="13">
        <f t="shared" si="12"/>
        <v>4099218</v>
      </c>
      <c r="J41" s="13">
        <f t="shared" si="12"/>
        <v>3962739</v>
      </c>
      <c r="K41" s="13">
        <f t="shared" si="12"/>
        <v>4069633</v>
      </c>
      <c r="L41" s="13">
        <f t="shared" si="12"/>
        <v>3833331</v>
      </c>
      <c r="M41" s="13">
        <f t="shared" si="12"/>
        <v>3579092</v>
      </c>
      <c r="N41" s="13">
        <f t="shared" si="12"/>
        <v>3617557</v>
      </c>
      <c r="O41" s="13">
        <f t="shared" ref="O41:O52" si="13">SUM(C41:N41)</f>
        <v>46679705</v>
      </c>
    </row>
    <row r="42" spans="1:15" s="2" customFormat="1" ht="13.9" customHeight="1" x14ac:dyDescent="0.2">
      <c r="A42" s="7" t="s">
        <v>17</v>
      </c>
      <c r="B42" s="7"/>
      <c r="C42" s="5">
        <v>2914000</v>
      </c>
      <c r="D42" s="19">
        <v>2585000</v>
      </c>
      <c r="E42" s="17">
        <v>2820000</v>
      </c>
      <c r="F42" s="19">
        <v>2726000</v>
      </c>
      <c r="G42" s="19">
        <v>2867000</v>
      </c>
      <c r="H42" s="17">
        <v>2585000</v>
      </c>
      <c r="I42" s="17">
        <v>3008000</v>
      </c>
      <c r="J42" s="17">
        <v>2867000</v>
      </c>
      <c r="K42" s="17">
        <v>2820000</v>
      </c>
      <c r="L42" s="17">
        <v>2820000</v>
      </c>
      <c r="M42" s="17">
        <v>2679000</v>
      </c>
      <c r="N42" s="17">
        <v>2867000</v>
      </c>
      <c r="O42" s="16">
        <f t="shared" si="13"/>
        <v>33558000</v>
      </c>
    </row>
    <row r="43" spans="1:15" s="2" customFormat="1" ht="13.9" customHeight="1" x14ac:dyDescent="0.2">
      <c r="A43" s="7" t="s">
        <v>16</v>
      </c>
      <c r="B43" s="7"/>
      <c r="C43" s="5">
        <v>0</v>
      </c>
      <c r="D43" s="19">
        <v>242000</v>
      </c>
      <c r="E43" s="17">
        <v>0</v>
      </c>
      <c r="F43" s="19">
        <v>242000</v>
      </c>
      <c r="G43" s="19">
        <v>0</v>
      </c>
      <c r="H43" s="17">
        <v>0</v>
      </c>
      <c r="I43" s="17">
        <v>0</v>
      </c>
      <c r="J43" s="17">
        <v>0</v>
      </c>
      <c r="K43" s="17">
        <v>248000</v>
      </c>
      <c r="L43" s="17">
        <v>0</v>
      </c>
      <c r="M43" s="17">
        <v>248000</v>
      </c>
      <c r="N43" s="17">
        <v>0</v>
      </c>
      <c r="O43" s="16">
        <f t="shared" si="13"/>
        <v>980000</v>
      </c>
    </row>
    <row r="44" spans="1:15" s="2" customFormat="1" ht="13.9" customHeight="1" x14ac:dyDescent="0.2">
      <c r="A44" s="7" t="s">
        <v>15</v>
      </c>
      <c r="B44" s="7"/>
      <c r="C44" s="5">
        <v>0</v>
      </c>
      <c r="D44" s="19">
        <v>0</v>
      </c>
      <c r="E44" s="17">
        <v>0</v>
      </c>
      <c r="F44" s="19">
        <v>0</v>
      </c>
      <c r="G44" s="19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6">
        <f t="shared" si="13"/>
        <v>0</v>
      </c>
    </row>
    <row r="45" spans="1:15" s="2" customFormat="1" ht="13.9" customHeight="1" x14ac:dyDescent="0.2">
      <c r="A45" s="7" t="s">
        <v>14</v>
      </c>
      <c r="B45" s="7"/>
      <c r="C45" s="5">
        <v>238000</v>
      </c>
      <c r="D45" s="19">
        <v>229500</v>
      </c>
      <c r="E45" s="17">
        <v>229500</v>
      </c>
      <c r="F45" s="19">
        <v>238000</v>
      </c>
      <c r="G45" s="19">
        <v>238000</v>
      </c>
      <c r="H45" s="17">
        <v>212500</v>
      </c>
      <c r="I45" s="17">
        <v>229500</v>
      </c>
      <c r="J45" s="17">
        <v>229500</v>
      </c>
      <c r="K45" s="17">
        <v>204000</v>
      </c>
      <c r="L45" s="17">
        <v>229500</v>
      </c>
      <c r="M45" s="17">
        <v>221000</v>
      </c>
      <c r="N45" s="17">
        <v>195500</v>
      </c>
      <c r="O45" s="16">
        <f t="shared" si="13"/>
        <v>2694500</v>
      </c>
    </row>
    <row r="46" spans="1:15" s="2" customFormat="1" ht="13.9" customHeight="1" x14ac:dyDescent="0.2">
      <c r="A46" s="7" t="s">
        <v>13</v>
      </c>
      <c r="B46" s="7"/>
      <c r="C46" s="5">
        <v>289100</v>
      </c>
      <c r="D46" s="19">
        <v>271500</v>
      </c>
      <c r="E46" s="17">
        <v>300900</v>
      </c>
      <c r="F46" s="19">
        <v>322900</v>
      </c>
      <c r="G46" s="19">
        <v>311900</v>
      </c>
      <c r="H46" s="17">
        <v>279100</v>
      </c>
      <c r="I46" s="17">
        <v>306700</v>
      </c>
      <c r="J46" s="17">
        <v>295600</v>
      </c>
      <c r="K46" s="17">
        <v>255000</v>
      </c>
      <c r="L46" s="17">
        <v>285100</v>
      </c>
      <c r="M46" s="17">
        <v>239500</v>
      </c>
      <c r="N46" s="17">
        <v>316300</v>
      </c>
      <c r="O46" s="16">
        <f t="shared" si="13"/>
        <v>3473600</v>
      </c>
    </row>
    <row r="47" spans="1:15" s="2" customFormat="1" ht="13.9" customHeight="1" x14ac:dyDescent="0.2">
      <c r="A47" s="7" t="s">
        <v>12</v>
      </c>
      <c r="B47" s="7"/>
      <c r="C47" s="5">
        <v>0</v>
      </c>
      <c r="D47" s="19">
        <v>0</v>
      </c>
      <c r="E47" s="17">
        <v>0</v>
      </c>
      <c r="F47" s="19">
        <v>0</v>
      </c>
      <c r="G47" s="19">
        <v>13000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6">
        <f t="shared" si="13"/>
        <v>13000</v>
      </c>
    </row>
    <row r="48" spans="1:15" s="2" customFormat="1" ht="13.9" customHeight="1" x14ac:dyDescent="0.2">
      <c r="A48" s="7" t="s">
        <v>11</v>
      </c>
      <c r="B48" s="7"/>
      <c r="C48" s="5">
        <v>59200</v>
      </c>
      <c r="D48" s="19">
        <v>64400</v>
      </c>
      <c r="E48" s="17">
        <v>80500</v>
      </c>
      <c r="F48" s="19">
        <v>80500</v>
      </c>
      <c r="G48" s="19">
        <v>59200</v>
      </c>
      <c r="H48" s="17">
        <v>64400</v>
      </c>
      <c r="I48" s="17">
        <v>59200</v>
      </c>
      <c r="J48" s="17">
        <v>64900</v>
      </c>
      <c r="K48" s="17">
        <v>80500</v>
      </c>
      <c r="L48" s="17">
        <v>64400</v>
      </c>
      <c r="M48" s="17">
        <v>80500</v>
      </c>
      <c r="N48" s="17">
        <v>70100</v>
      </c>
      <c r="O48" s="16">
        <f t="shared" si="13"/>
        <v>827800</v>
      </c>
    </row>
    <row r="49" spans="1:15" s="2" customFormat="1" ht="13.9" customHeight="1" x14ac:dyDescent="0.2">
      <c r="A49" s="7" t="s">
        <v>10</v>
      </c>
      <c r="B49" s="7"/>
      <c r="C49" s="5">
        <v>0</v>
      </c>
      <c r="D49" s="19">
        <v>0</v>
      </c>
      <c r="E49" s="17">
        <v>0</v>
      </c>
      <c r="F49" s="19">
        <v>0</v>
      </c>
      <c r="G49" s="19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6">
        <f t="shared" si="13"/>
        <v>0</v>
      </c>
    </row>
    <row r="50" spans="1:15" s="2" customFormat="1" ht="13.9" customHeight="1" x14ac:dyDescent="0.2">
      <c r="A50" s="7" t="s">
        <v>8</v>
      </c>
      <c r="B50" s="7"/>
      <c r="C50" s="5">
        <v>419126</v>
      </c>
      <c r="D50" s="19">
        <v>419604</v>
      </c>
      <c r="E50" s="17">
        <v>288068</v>
      </c>
      <c r="F50" s="19">
        <v>350240</v>
      </c>
      <c r="G50" s="19">
        <v>253792</v>
      </c>
      <c r="H50" s="17">
        <v>63448</v>
      </c>
      <c r="I50" s="17">
        <v>317240</v>
      </c>
      <c r="J50" s="17">
        <v>317240</v>
      </c>
      <c r="K50" s="17">
        <v>253792</v>
      </c>
      <c r="L50" s="17">
        <v>285516</v>
      </c>
      <c r="M50" s="17">
        <v>31724</v>
      </c>
      <c r="N50" s="17">
        <v>0</v>
      </c>
      <c r="O50" s="16">
        <f t="shared" si="13"/>
        <v>2999790</v>
      </c>
    </row>
    <row r="51" spans="1:15" s="2" customFormat="1" ht="13.9" customHeight="1" x14ac:dyDescent="0.2">
      <c r="A51" s="7" t="s">
        <v>9</v>
      </c>
      <c r="B51" s="7"/>
      <c r="C51" s="5">
        <v>267867</v>
      </c>
      <c r="D51" s="19">
        <v>188499</v>
      </c>
      <c r="E51" s="17">
        <v>228183</v>
      </c>
      <c r="F51" s="19">
        <v>138894</v>
      </c>
      <c r="G51" s="19">
        <v>178578</v>
      </c>
      <c r="H51" s="17">
        <v>158736</v>
      </c>
      <c r="I51" s="17">
        <v>178578</v>
      </c>
      <c r="J51" s="17">
        <v>188499</v>
      </c>
      <c r="K51" s="17">
        <v>208341</v>
      </c>
      <c r="L51" s="17">
        <v>148815</v>
      </c>
      <c r="M51" s="17">
        <v>79368</v>
      </c>
      <c r="N51" s="17">
        <v>168657</v>
      </c>
      <c r="O51" s="16">
        <f>SUM(C51:N51)</f>
        <v>2133015</v>
      </c>
    </row>
    <row r="52" spans="1:15" s="2" customFormat="1" ht="13.9" customHeight="1" x14ac:dyDescent="0.2">
      <c r="A52" s="7" t="s">
        <v>7</v>
      </c>
      <c r="B52" s="7"/>
      <c r="C52" s="5">
        <v>0</v>
      </c>
      <c r="D52" s="19">
        <v>0</v>
      </c>
      <c r="E52" s="17">
        <v>0</v>
      </c>
      <c r="F52" s="19">
        <v>0</v>
      </c>
      <c r="G52" s="19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>
        <f t="shared" si="13"/>
        <v>0</v>
      </c>
    </row>
    <row r="53" spans="1:15" s="2" customFormat="1" ht="15" customHeight="1" x14ac:dyDescent="0.2">
      <c r="A53" s="20"/>
      <c r="B53" s="20"/>
      <c r="C53" s="9"/>
      <c r="D53" s="9"/>
      <c r="E53" s="17"/>
      <c r="F53" s="19"/>
      <c r="G53" s="18"/>
      <c r="H53" s="16"/>
      <c r="I53" s="16"/>
      <c r="J53" s="16"/>
      <c r="K53" s="17"/>
      <c r="L53" s="16"/>
      <c r="M53" s="16"/>
      <c r="N53" s="16"/>
      <c r="O53" s="16"/>
    </row>
    <row r="54" spans="1:15" x14ac:dyDescent="0.2">
      <c r="A54" s="15" t="s">
        <v>18</v>
      </c>
      <c r="B54" s="14"/>
      <c r="C54" s="13">
        <f>SUM(C55:C65)</f>
        <v>314</v>
      </c>
      <c r="D54" s="13">
        <f>SUM(D55:D65)</f>
        <v>289</v>
      </c>
      <c r="E54" s="13">
        <f>SUM(E55:E65)</f>
        <v>294</v>
      </c>
      <c r="F54" s="13">
        <f t="shared" ref="F54:O54" si="14">SUM(F55:F65)</f>
        <v>285</v>
      </c>
      <c r="G54" s="13">
        <f t="shared" si="14"/>
        <v>283</v>
      </c>
      <c r="H54" s="13">
        <f t="shared" si="14"/>
        <v>250</v>
      </c>
      <c r="I54" s="13">
        <f t="shared" si="14"/>
        <v>292</v>
      </c>
      <c r="J54" s="13">
        <f t="shared" si="14"/>
        <v>290</v>
      </c>
      <c r="K54" s="13">
        <f t="shared" si="14"/>
        <v>281</v>
      </c>
      <c r="L54" s="13">
        <f t="shared" si="14"/>
        <v>276</v>
      </c>
      <c r="M54" s="13">
        <f t="shared" si="14"/>
        <v>239</v>
      </c>
      <c r="N54" s="13">
        <f t="shared" si="14"/>
        <v>257</v>
      </c>
      <c r="O54" s="13">
        <f t="shared" si="14"/>
        <v>3350</v>
      </c>
    </row>
    <row r="55" spans="1:15" x14ac:dyDescent="0.2">
      <c r="A55" s="7" t="s">
        <v>17</v>
      </c>
      <c r="C55" s="5">
        <v>122</v>
      </c>
      <c r="D55" s="5">
        <v>111</v>
      </c>
      <c r="E55" s="5">
        <v>119</v>
      </c>
      <c r="F55" s="5">
        <v>118</v>
      </c>
      <c r="G55" s="5">
        <v>122</v>
      </c>
      <c r="H55" s="5">
        <v>115</v>
      </c>
      <c r="I55" s="5">
        <v>128</v>
      </c>
      <c r="J55" s="5">
        <v>122</v>
      </c>
      <c r="K55" s="5">
        <v>120</v>
      </c>
      <c r="L55" s="5">
        <v>120</v>
      </c>
      <c r="M55" s="5">
        <v>114</v>
      </c>
      <c r="N55" s="5">
        <v>122</v>
      </c>
      <c r="O55" s="10">
        <f t="shared" ref="O55:O65" si="15">SUM(C55:N55)</f>
        <v>1433</v>
      </c>
    </row>
    <row r="56" spans="1:15" x14ac:dyDescent="0.2">
      <c r="A56" s="7" t="s">
        <v>16</v>
      </c>
      <c r="C56" s="12">
        <v>0</v>
      </c>
      <c r="D56" s="12">
        <v>4</v>
      </c>
      <c r="E56" s="11">
        <v>0</v>
      </c>
      <c r="F56" s="11">
        <v>4</v>
      </c>
      <c r="G56" s="11">
        <v>0</v>
      </c>
      <c r="H56" s="11">
        <v>0</v>
      </c>
      <c r="I56" s="12">
        <v>0</v>
      </c>
      <c r="J56" s="11">
        <v>0</v>
      </c>
      <c r="K56" s="11">
        <v>4</v>
      </c>
      <c r="L56" s="11">
        <v>0</v>
      </c>
      <c r="M56" s="11">
        <v>4</v>
      </c>
      <c r="N56" s="11">
        <v>0</v>
      </c>
      <c r="O56" s="10">
        <f t="shared" si="15"/>
        <v>16</v>
      </c>
    </row>
    <row r="57" spans="1:15" x14ac:dyDescent="0.2">
      <c r="A57" s="7" t="s">
        <v>15</v>
      </c>
      <c r="C57" s="12">
        <v>0</v>
      </c>
      <c r="D57" s="12">
        <v>0</v>
      </c>
      <c r="E57" s="11">
        <v>0</v>
      </c>
      <c r="F57" s="11">
        <v>0</v>
      </c>
      <c r="G57" s="11">
        <v>0</v>
      </c>
      <c r="H57" s="11">
        <v>0</v>
      </c>
      <c r="I57" s="12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0">
        <f t="shared" si="15"/>
        <v>0</v>
      </c>
    </row>
    <row r="58" spans="1:15" x14ac:dyDescent="0.2">
      <c r="A58" s="7" t="s">
        <v>14</v>
      </c>
      <c r="C58" s="12">
        <v>56</v>
      </c>
      <c r="D58" s="12">
        <v>54</v>
      </c>
      <c r="E58" s="11">
        <v>54</v>
      </c>
      <c r="F58" s="11">
        <v>56</v>
      </c>
      <c r="G58" s="11">
        <v>56</v>
      </c>
      <c r="H58" s="11">
        <v>50</v>
      </c>
      <c r="I58" s="12">
        <v>54</v>
      </c>
      <c r="J58" s="11">
        <v>54</v>
      </c>
      <c r="K58" s="11">
        <v>48</v>
      </c>
      <c r="L58" s="11">
        <v>54</v>
      </c>
      <c r="M58" s="11">
        <v>52</v>
      </c>
      <c r="N58" s="11">
        <v>46</v>
      </c>
      <c r="O58" s="10">
        <f t="shared" si="15"/>
        <v>634</v>
      </c>
    </row>
    <row r="59" spans="1:15" x14ac:dyDescent="0.2">
      <c r="A59" s="7" t="s">
        <v>13</v>
      </c>
      <c r="C59" s="12">
        <v>44</v>
      </c>
      <c r="D59" s="12">
        <v>42</v>
      </c>
      <c r="E59" s="11">
        <v>43</v>
      </c>
      <c r="F59" s="11">
        <v>45</v>
      </c>
      <c r="G59" s="11">
        <v>43</v>
      </c>
      <c r="H59" s="11">
        <v>41</v>
      </c>
      <c r="I59" s="12">
        <v>46</v>
      </c>
      <c r="J59" s="11">
        <v>46</v>
      </c>
      <c r="K59" s="11">
        <v>41</v>
      </c>
      <c r="L59" s="11">
        <v>46</v>
      </c>
      <c r="M59" s="11">
        <v>41</v>
      </c>
      <c r="N59" s="11">
        <v>45</v>
      </c>
      <c r="O59" s="10">
        <f t="shared" si="15"/>
        <v>523</v>
      </c>
    </row>
    <row r="60" spans="1:15" x14ac:dyDescent="0.2">
      <c r="A60" s="7" t="s">
        <v>12</v>
      </c>
      <c r="C60" s="12">
        <v>0</v>
      </c>
      <c r="D60" s="12">
        <v>0</v>
      </c>
      <c r="E60" s="11">
        <v>0</v>
      </c>
      <c r="F60" s="11">
        <v>0</v>
      </c>
      <c r="G60" s="11">
        <v>2</v>
      </c>
      <c r="H60" s="11">
        <v>0</v>
      </c>
      <c r="I60" s="12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0">
        <f t="shared" si="15"/>
        <v>2</v>
      </c>
    </row>
    <row r="61" spans="1:15" x14ac:dyDescent="0.2">
      <c r="A61" s="7" t="s">
        <v>11</v>
      </c>
      <c r="C61" s="12">
        <v>8</v>
      </c>
      <c r="D61" s="12">
        <v>8</v>
      </c>
      <c r="E61" s="11">
        <v>10</v>
      </c>
      <c r="F61" s="11">
        <v>10</v>
      </c>
      <c r="G61" s="11">
        <v>8</v>
      </c>
      <c r="H61" s="11">
        <v>8</v>
      </c>
      <c r="I61" s="12">
        <v>8</v>
      </c>
      <c r="J61" s="11">
        <v>10</v>
      </c>
      <c r="K61" s="11">
        <v>10</v>
      </c>
      <c r="L61" s="11">
        <v>8</v>
      </c>
      <c r="M61" s="11">
        <v>10</v>
      </c>
      <c r="N61" s="11">
        <v>10</v>
      </c>
      <c r="O61" s="10">
        <f t="shared" si="15"/>
        <v>108</v>
      </c>
    </row>
    <row r="62" spans="1:15" x14ac:dyDescent="0.2">
      <c r="A62" s="7" t="s">
        <v>10</v>
      </c>
      <c r="C62" s="12">
        <v>0</v>
      </c>
      <c r="D62" s="12">
        <v>0</v>
      </c>
      <c r="E62" s="11">
        <v>0</v>
      </c>
      <c r="F62" s="11">
        <v>0</v>
      </c>
      <c r="G62" s="11">
        <v>0</v>
      </c>
      <c r="H62" s="11">
        <v>0</v>
      </c>
      <c r="I62" s="12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0">
        <f t="shared" si="15"/>
        <v>0</v>
      </c>
    </row>
    <row r="63" spans="1:15" x14ac:dyDescent="0.2">
      <c r="A63" s="7" t="s">
        <v>9</v>
      </c>
      <c r="C63" s="12">
        <v>54</v>
      </c>
      <c r="D63" s="12">
        <v>38</v>
      </c>
      <c r="E63" s="11">
        <v>46</v>
      </c>
      <c r="F63" s="11">
        <v>28</v>
      </c>
      <c r="G63" s="11">
        <v>36</v>
      </c>
      <c r="H63" s="11">
        <v>32</v>
      </c>
      <c r="I63" s="12">
        <v>36</v>
      </c>
      <c r="J63" s="11">
        <v>38</v>
      </c>
      <c r="K63" s="11">
        <v>42</v>
      </c>
      <c r="L63" s="11">
        <v>30</v>
      </c>
      <c r="M63" s="11">
        <v>16</v>
      </c>
      <c r="N63" s="11">
        <v>34</v>
      </c>
      <c r="O63" s="10">
        <f t="shared" si="15"/>
        <v>430</v>
      </c>
    </row>
    <row r="64" spans="1:15" x14ac:dyDescent="0.2">
      <c r="A64" s="7" t="s">
        <v>8</v>
      </c>
      <c r="C64" s="12">
        <v>30</v>
      </c>
      <c r="D64" s="12">
        <v>32</v>
      </c>
      <c r="E64" s="11">
        <v>22</v>
      </c>
      <c r="F64" s="11">
        <v>24</v>
      </c>
      <c r="G64" s="11">
        <v>16</v>
      </c>
      <c r="H64" s="11">
        <v>4</v>
      </c>
      <c r="I64" s="12">
        <v>20</v>
      </c>
      <c r="J64" s="11">
        <v>20</v>
      </c>
      <c r="K64" s="11">
        <v>16</v>
      </c>
      <c r="L64" s="11">
        <v>18</v>
      </c>
      <c r="M64" s="11">
        <v>2</v>
      </c>
      <c r="N64" s="11">
        <v>0</v>
      </c>
      <c r="O64" s="10">
        <f t="shared" si="15"/>
        <v>204</v>
      </c>
    </row>
    <row r="65" spans="1:15" x14ac:dyDescent="0.2">
      <c r="A65" s="7" t="s">
        <v>7</v>
      </c>
      <c r="C65" s="12">
        <v>0</v>
      </c>
      <c r="D65" s="12">
        <v>0</v>
      </c>
      <c r="E65" s="11">
        <v>0</v>
      </c>
      <c r="F65" s="11">
        <v>0</v>
      </c>
      <c r="G65" s="11">
        <v>0</v>
      </c>
      <c r="H65" s="11">
        <v>0</v>
      </c>
      <c r="I65" s="12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0">
        <f t="shared" si="15"/>
        <v>0</v>
      </c>
    </row>
    <row r="67" spans="1:15" x14ac:dyDescent="0.2">
      <c r="B67" s="7" t="s">
        <v>6</v>
      </c>
      <c r="C67" s="9" t="s">
        <v>5</v>
      </c>
      <c r="D67" s="8" t="s">
        <v>4</v>
      </c>
      <c r="E67" s="7" t="s">
        <v>3</v>
      </c>
      <c r="F67" s="7" t="s">
        <v>2</v>
      </c>
      <c r="G67" s="7" t="s">
        <v>1</v>
      </c>
      <c r="H67" s="7" t="s">
        <v>0</v>
      </c>
    </row>
    <row r="68" spans="1:15" x14ac:dyDescent="0.2">
      <c r="C68" s="6"/>
      <c r="D68" s="6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6271-77AE-4FEF-B355-A11A2F3F09FA}">
  <dimension ref="A1:O68"/>
  <sheetViews>
    <sheetView topLeftCell="A25" workbookViewId="0">
      <selection activeCell="N43" sqref="N43"/>
    </sheetView>
  </sheetViews>
  <sheetFormatPr defaultColWidth="10" defaultRowHeight="14.25" x14ac:dyDescent="0.2"/>
  <cols>
    <col min="1" max="1" width="3.140625" style="2" customWidth="1"/>
    <col min="2" max="2" width="28.5703125" style="2" customWidth="1"/>
    <col min="3" max="3" width="12" style="5" customWidth="1"/>
    <col min="4" max="4" width="12" style="4" customWidth="1"/>
    <col min="5" max="8" width="12" style="2" customWidth="1"/>
    <col min="9" max="9" width="12" style="3" customWidth="1"/>
    <col min="10" max="14" width="12" style="2" customWidth="1"/>
    <col min="15" max="15" width="16.42578125" style="2" customWidth="1"/>
    <col min="16" max="16384" width="10" style="1"/>
  </cols>
  <sheetData>
    <row r="1" spans="1:15" ht="20.25" customHeight="1" x14ac:dyDescent="0.2">
      <c r="B1" s="47"/>
      <c r="C1" s="46">
        <v>43831</v>
      </c>
      <c r="D1" s="46">
        <v>43862</v>
      </c>
      <c r="E1" s="46">
        <v>43891</v>
      </c>
      <c r="F1" s="46">
        <v>43922</v>
      </c>
      <c r="G1" s="46">
        <v>43952</v>
      </c>
      <c r="H1" s="46">
        <v>43983</v>
      </c>
      <c r="I1" s="46">
        <v>44013</v>
      </c>
      <c r="J1" s="46">
        <v>44044</v>
      </c>
      <c r="K1" s="46">
        <v>44075</v>
      </c>
      <c r="L1" s="46">
        <v>44105</v>
      </c>
      <c r="M1" s="46">
        <v>44136</v>
      </c>
      <c r="N1" s="46">
        <v>44166</v>
      </c>
      <c r="O1" s="45" t="s">
        <v>44</v>
      </c>
    </row>
    <row r="2" spans="1:15" s="2" customFormat="1" ht="12.75" x14ac:dyDescent="0.2">
      <c r="A2" s="15" t="s">
        <v>43</v>
      </c>
      <c r="B2" s="15"/>
      <c r="C2" s="13">
        <f t="shared" ref="C2:N2" si="0">SUM(C3,C5,C8)</f>
        <v>1835</v>
      </c>
      <c r="D2" s="13">
        <f t="shared" si="0"/>
        <v>1792</v>
      </c>
      <c r="E2" s="13">
        <f t="shared" si="0"/>
        <v>1123</v>
      </c>
      <c r="F2" s="13">
        <f t="shared" si="0"/>
        <v>64</v>
      </c>
      <c r="G2" s="13">
        <f t="shared" si="0"/>
        <v>179</v>
      </c>
      <c r="H2" s="13">
        <f t="shared" si="0"/>
        <v>355</v>
      </c>
      <c r="I2" s="13">
        <f t="shared" si="0"/>
        <v>647</v>
      </c>
      <c r="J2" s="13">
        <f t="shared" si="0"/>
        <v>766</v>
      </c>
      <c r="K2" s="13">
        <f t="shared" si="0"/>
        <v>681</v>
      </c>
      <c r="L2" s="13">
        <f t="shared" si="0"/>
        <v>730</v>
      </c>
      <c r="M2" s="13">
        <f t="shared" si="0"/>
        <v>736</v>
      </c>
      <c r="N2" s="13">
        <f t="shared" si="0"/>
        <v>1063</v>
      </c>
      <c r="O2" s="21">
        <f t="shared" ref="O2:O8" si="1">SUM(C2:N2)</f>
        <v>9971</v>
      </c>
    </row>
    <row r="3" spans="1:15" s="2" customFormat="1" ht="12.75" x14ac:dyDescent="0.2">
      <c r="A3" s="7" t="s">
        <v>40</v>
      </c>
      <c r="B3" s="7"/>
      <c r="C3" s="9">
        <v>1835</v>
      </c>
      <c r="D3" s="9">
        <v>1654</v>
      </c>
      <c r="E3" s="37">
        <v>1123</v>
      </c>
      <c r="F3" s="36">
        <v>64</v>
      </c>
      <c r="G3" s="36">
        <v>179</v>
      </c>
      <c r="H3" s="36">
        <v>355</v>
      </c>
      <c r="I3" s="36">
        <v>647</v>
      </c>
      <c r="J3" s="37">
        <v>766</v>
      </c>
      <c r="K3" s="36">
        <v>681</v>
      </c>
      <c r="L3" s="36">
        <v>730</v>
      </c>
      <c r="M3" s="36">
        <v>736</v>
      </c>
      <c r="N3" s="36">
        <v>1013</v>
      </c>
      <c r="O3" s="37">
        <f t="shared" si="1"/>
        <v>9783</v>
      </c>
    </row>
    <row r="4" spans="1:15" s="2" customFormat="1" ht="12.75" x14ac:dyDescent="0.2">
      <c r="B4" s="33" t="s">
        <v>39</v>
      </c>
      <c r="C4" s="5">
        <v>1835</v>
      </c>
      <c r="D4" s="5">
        <v>1654</v>
      </c>
      <c r="E4" s="39">
        <v>1123</v>
      </c>
      <c r="F4" s="38">
        <v>64</v>
      </c>
      <c r="G4" s="38">
        <v>179</v>
      </c>
      <c r="H4" s="38">
        <v>355</v>
      </c>
      <c r="I4" s="38">
        <v>647</v>
      </c>
      <c r="J4" s="39">
        <v>766</v>
      </c>
      <c r="K4" s="38">
        <v>681</v>
      </c>
      <c r="L4" s="38">
        <v>730</v>
      </c>
      <c r="M4" s="38">
        <v>736</v>
      </c>
      <c r="N4" s="38">
        <v>1013</v>
      </c>
      <c r="O4" s="37">
        <f t="shared" si="1"/>
        <v>9783</v>
      </c>
    </row>
    <row r="5" spans="1:15" s="2" customFormat="1" ht="12.75" x14ac:dyDescent="0.2">
      <c r="A5" s="7" t="s">
        <v>31</v>
      </c>
      <c r="B5" s="33"/>
      <c r="C5" s="9">
        <v>0</v>
      </c>
      <c r="D5" s="9">
        <v>138</v>
      </c>
      <c r="E5" s="37">
        <v>0</v>
      </c>
      <c r="F5" s="36">
        <v>0</v>
      </c>
      <c r="G5" s="36">
        <v>0</v>
      </c>
      <c r="H5" s="37">
        <v>0</v>
      </c>
      <c r="I5" s="37">
        <v>0</v>
      </c>
      <c r="J5" s="37">
        <v>0</v>
      </c>
      <c r="K5" s="36">
        <v>0</v>
      </c>
      <c r="L5" s="36">
        <v>0</v>
      </c>
      <c r="M5" s="36">
        <v>0</v>
      </c>
      <c r="N5" s="36">
        <v>0</v>
      </c>
      <c r="O5" s="16">
        <f t="shared" si="1"/>
        <v>138</v>
      </c>
    </row>
    <row r="6" spans="1:15" s="2" customFormat="1" ht="12.75" x14ac:dyDescent="0.2">
      <c r="B6" s="33" t="s">
        <v>38</v>
      </c>
      <c r="C6" s="5">
        <v>0</v>
      </c>
      <c r="D6" s="5">
        <v>0</v>
      </c>
      <c r="E6" s="39">
        <v>0</v>
      </c>
      <c r="F6" s="38">
        <v>0</v>
      </c>
      <c r="G6" s="38">
        <v>0</v>
      </c>
      <c r="H6" s="39">
        <v>0</v>
      </c>
      <c r="I6" s="39">
        <v>0</v>
      </c>
      <c r="J6" s="39">
        <v>0</v>
      </c>
      <c r="K6" s="38">
        <v>0</v>
      </c>
      <c r="L6" s="38">
        <v>0</v>
      </c>
      <c r="M6" s="38">
        <v>0</v>
      </c>
      <c r="N6" s="38">
        <v>0</v>
      </c>
      <c r="O6" s="16">
        <f t="shared" si="1"/>
        <v>0</v>
      </c>
    </row>
    <row r="7" spans="1:15" s="2" customFormat="1" ht="12.75" x14ac:dyDescent="0.2">
      <c r="B7" s="33" t="s">
        <v>16</v>
      </c>
      <c r="C7" s="5">
        <v>0</v>
      </c>
      <c r="D7" s="5">
        <v>138</v>
      </c>
      <c r="E7" s="39">
        <v>0</v>
      </c>
      <c r="F7" s="38">
        <v>0</v>
      </c>
      <c r="G7" s="38">
        <v>0</v>
      </c>
      <c r="H7" s="39">
        <v>0</v>
      </c>
      <c r="I7" s="39">
        <v>0</v>
      </c>
      <c r="J7" s="39">
        <v>0</v>
      </c>
      <c r="K7" s="38">
        <v>0</v>
      </c>
      <c r="L7" s="38">
        <v>0</v>
      </c>
      <c r="M7" s="38">
        <v>0</v>
      </c>
      <c r="N7" s="36">
        <v>0</v>
      </c>
      <c r="O7" s="16">
        <f t="shared" si="1"/>
        <v>138</v>
      </c>
    </row>
    <row r="8" spans="1:15" s="2" customFormat="1" ht="15.6" customHeight="1" x14ac:dyDescent="0.2">
      <c r="A8" s="7" t="s">
        <v>42</v>
      </c>
      <c r="B8" s="7"/>
      <c r="C8" s="9">
        <v>0</v>
      </c>
      <c r="D8" s="18">
        <v>0</v>
      </c>
      <c r="E8" s="37">
        <v>0</v>
      </c>
      <c r="F8" s="36">
        <v>0</v>
      </c>
      <c r="G8" s="36">
        <v>0</v>
      </c>
      <c r="H8" s="37">
        <v>0</v>
      </c>
      <c r="I8" s="37">
        <v>0</v>
      </c>
      <c r="J8" s="37">
        <v>0</v>
      </c>
      <c r="K8" s="37">
        <v>0</v>
      </c>
      <c r="L8" s="36">
        <v>0</v>
      </c>
      <c r="M8" s="36">
        <v>0</v>
      </c>
      <c r="N8" s="36">
        <v>50</v>
      </c>
      <c r="O8" s="16">
        <f t="shared" si="1"/>
        <v>50</v>
      </c>
    </row>
    <row r="9" spans="1:15" s="2" customFormat="1" ht="15.6" customHeight="1" x14ac:dyDescent="0.2">
      <c r="A9" s="7"/>
      <c r="B9" s="7"/>
      <c r="C9" s="5"/>
      <c r="D9" s="19"/>
      <c r="E9" s="34"/>
      <c r="F9" s="41"/>
      <c r="G9" s="41"/>
      <c r="H9" s="44"/>
      <c r="I9" s="34"/>
      <c r="J9" s="43"/>
      <c r="K9" s="42"/>
      <c r="L9" s="41"/>
      <c r="M9" s="41"/>
      <c r="N9" s="41"/>
    </row>
    <row r="10" spans="1:15" s="2" customFormat="1" ht="12.75" x14ac:dyDescent="0.2">
      <c r="A10" s="15" t="s">
        <v>41</v>
      </c>
      <c r="B10" s="15"/>
      <c r="C10" s="13">
        <f t="shared" ref="C10:N10" si="2">SUM(C11,C13,C16)</f>
        <v>1710</v>
      </c>
      <c r="D10" s="13">
        <f t="shared" si="2"/>
        <v>1865</v>
      </c>
      <c r="E10" s="40">
        <f t="shared" si="2"/>
        <v>1238</v>
      </c>
      <c r="F10" s="40">
        <f t="shared" si="2"/>
        <v>60</v>
      </c>
      <c r="G10" s="40">
        <f t="shared" si="2"/>
        <v>231</v>
      </c>
      <c r="H10" s="40">
        <f t="shared" si="2"/>
        <v>374</v>
      </c>
      <c r="I10" s="40">
        <f t="shared" si="2"/>
        <v>595</v>
      </c>
      <c r="J10" s="40">
        <f t="shared" si="2"/>
        <v>797</v>
      </c>
      <c r="K10" s="40">
        <f t="shared" si="2"/>
        <v>653</v>
      </c>
      <c r="L10" s="40">
        <f t="shared" si="2"/>
        <v>702</v>
      </c>
      <c r="M10" s="40">
        <f t="shared" si="2"/>
        <v>713</v>
      </c>
      <c r="N10" s="40">
        <f t="shared" si="2"/>
        <v>1056</v>
      </c>
      <c r="O10" s="21">
        <f t="shared" ref="O10:O16" si="3">SUM(C10:N10)</f>
        <v>9994</v>
      </c>
    </row>
    <row r="11" spans="1:15" s="2" customFormat="1" ht="12.75" x14ac:dyDescent="0.2">
      <c r="A11" s="7" t="s">
        <v>40</v>
      </c>
      <c r="B11" s="7"/>
      <c r="C11" s="9">
        <v>1710</v>
      </c>
      <c r="D11" s="9">
        <v>1729</v>
      </c>
      <c r="E11" s="37">
        <v>1238</v>
      </c>
      <c r="F11" s="36">
        <v>60</v>
      </c>
      <c r="G11" s="36">
        <v>231</v>
      </c>
      <c r="H11" s="36">
        <v>374</v>
      </c>
      <c r="I11" s="36">
        <v>595</v>
      </c>
      <c r="J11" s="37">
        <v>797</v>
      </c>
      <c r="K11" s="36">
        <v>653</v>
      </c>
      <c r="L11" s="36">
        <v>702</v>
      </c>
      <c r="M11" s="36">
        <v>713</v>
      </c>
      <c r="N11" s="36">
        <v>1006</v>
      </c>
      <c r="O11" s="18">
        <f t="shared" si="3"/>
        <v>9808</v>
      </c>
    </row>
    <row r="12" spans="1:15" s="2" customFormat="1" ht="12.75" x14ac:dyDescent="0.2">
      <c r="B12" s="33" t="s">
        <v>39</v>
      </c>
      <c r="C12" s="5">
        <v>1710</v>
      </c>
      <c r="D12" s="5">
        <v>1729</v>
      </c>
      <c r="E12" s="39">
        <v>1238</v>
      </c>
      <c r="F12" s="38">
        <v>60</v>
      </c>
      <c r="G12" s="38">
        <v>231</v>
      </c>
      <c r="H12" s="38">
        <v>374</v>
      </c>
      <c r="I12" s="38">
        <v>595</v>
      </c>
      <c r="J12" s="39">
        <v>797</v>
      </c>
      <c r="K12" s="38">
        <v>653</v>
      </c>
      <c r="L12" s="38">
        <v>702</v>
      </c>
      <c r="M12" s="38">
        <v>713</v>
      </c>
      <c r="N12" s="38">
        <v>1006</v>
      </c>
      <c r="O12" s="18">
        <f t="shared" si="3"/>
        <v>9808</v>
      </c>
    </row>
    <row r="13" spans="1:15" s="2" customFormat="1" ht="12.75" x14ac:dyDescent="0.2">
      <c r="A13" s="7" t="s">
        <v>31</v>
      </c>
      <c r="B13" s="33"/>
      <c r="C13" s="9">
        <v>0</v>
      </c>
      <c r="D13" s="9">
        <v>136</v>
      </c>
      <c r="E13" s="37">
        <v>0</v>
      </c>
      <c r="F13" s="36">
        <v>0</v>
      </c>
      <c r="G13" s="36">
        <v>0</v>
      </c>
      <c r="H13" s="37">
        <v>0</v>
      </c>
      <c r="I13" s="37">
        <v>0</v>
      </c>
      <c r="J13" s="37">
        <v>0</v>
      </c>
      <c r="K13" s="36">
        <v>0</v>
      </c>
      <c r="L13" s="36">
        <v>0</v>
      </c>
      <c r="M13" s="36">
        <v>0</v>
      </c>
      <c r="N13" s="36">
        <v>0</v>
      </c>
      <c r="O13" s="18">
        <f t="shared" si="3"/>
        <v>136</v>
      </c>
    </row>
    <row r="14" spans="1:15" s="2" customFormat="1" ht="12.75" x14ac:dyDescent="0.2">
      <c r="B14" s="33" t="s">
        <v>38</v>
      </c>
      <c r="C14" s="5">
        <v>0</v>
      </c>
      <c r="D14" s="5">
        <v>0</v>
      </c>
      <c r="E14" s="39">
        <v>0</v>
      </c>
      <c r="F14" s="38">
        <v>0</v>
      </c>
      <c r="G14" s="38">
        <v>0</v>
      </c>
      <c r="H14" s="39">
        <v>0</v>
      </c>
      <c r="I14" s="39">
        <v>0</v>
      </c>
      <c r="J14" s="39">
        <v>0</v>
      </c>
      <c r="K14" s="38">
        <v>0</v>
      </c>
      <c r="L14" s="38">
        <v>0</v>
      </c>
      <c r="M14" s="38">
        <v>0</v>
      </c>
      <c r="N14" s="38">
        <v>0</v>
      </c>
      <c r="O14" s="18">
        <f t="shared" si="3"/>
        <v>0</v>
      </c>
    </row>
    <row r="15" spans="1:15" s="2" customFormat="1" ht="12.75" x14ac:dyDescent="0.2">
      <c r="B15" s="33" t="s">
        <v>16</v>
      </c>
      <c r="C15" s="5">
        <v>0</v>
      </c>
      <c r="D15" s="5">
        <v>136</v>
      </c>
      <c r="E15" s="39">
        <v>0</v>
      </c>
      <c r="F15" s="38">
        <v>0</v>
      </c>
      <c r="G15" s="38">
        <v>0</v>
      </c>
      <c r="H15" s="39">
        <v>0</v>
      </c>
      <c r="I15" s="39">
        <v>0</v>
      </c>
      <c r="J15" s="39">
        <v>0</v>
      </c>
      <c r="K15" s="38">
        <v>0</v>
      </c>
      <c r="L15" s="38">
        <v>0</v>
      </c>
      <c r="M15" s="38">
        <v>0</v>
      </c>
      <c r="N15" s="36">
        <v>0</v>
      </c>
      <c r="O15" s="18">
        <f t="shared" si="3"/>
        <v>136</v>
      </c>
    </row>
    <row r="16" spans="1:15" s="2" customFormat="1" ht="15.6" customHeight="1" x14ac:dyDescent="0.2">
      <c r="A16" s="7" t="s">
        <v>37</v>
      </c>
      <c r="B16" s="7"/>
      <c r="C16" s="9">
        <v>0</v>
      </c>
      <c r="D16" s="18">
        <v>0</v>
      </c>
      <c r="E16" s="37">
        <v>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  <c r="K16" s="37">
        <v>0</v>
      </c>
      <c r="L16" s="36">
        <v>0</v>
      </c>
      <c r="M16" s="36">
        <v>0</v>
      </c>
      <c r="N16" s="36">
        <v>50</v>
      </c>
      <c r="O16" s="18">
        <f t="shared" si="3"/>
        <v>50</v>
      </c>
    </row>
    <row r="17" spans="1:15" s="2" customFormat="1" ht="15.6" customHeight="1" x14ac:dyDescent="0.2">
      <c r="A17" s="7"/>
      <c r="B17" s="7"/>
      <c r="C17" s="5"/>
      <c r="D17" s="19"/>
      <c r="E17" s="35"/>
      <c r="F17" s="19"/>
      <c r="G17" s="19"/>
      <c r="H17" s="25"/>
      <c r="I17" s="34"/>
      <c r="J17" s="33"/>
      <c r="K17" s="24"/>
    </row>
    <row r="18" spans="1:15" s="2" customFormat="1" ht="15.6" customHeight="1" x14ac:dyDescent="0.2">
      <c r="A18" s="15" t="s">
        <v>36</v>
      </c>
      <c r="B18" s="15"/>
      <c r="C18" s="13">
        <f t="shared" ref="C18:O18" si="4">SUM(C2,C10)</f>
        <v>3545</v>
      </c>
      <c r="D18" s="13">
        <f t="shared" si="4"/>
        <v>3657</v>
      </c>
      <c r="E18" s="13">
        <f t="shared" si="4"/>
        <v>2361</v>
      </c>
      <c r="F18" s="13">
        <f t="shared" si="4"/>
        <v>124</v>
      </c>
      <c r="G18" s="13">
        <f t="shared" si="4"/>
        <v>410</v>
      </c>
      <c r="H18" s="13">
        <f t="shared" si="4"/>
        <v>729</v>
      </c>
      <c r="I18" s="31">
        <f t="shared" si="4"/>
        <v>1242</v>
      </c>
      <c r="J18" s="13">
        <f t="shared" si="4"/>
        <v>1563</v>
      </c>
      <c r="K18" s="13">
        <f t="shared" si="4"/>
        <v>1334</v>
      </c>
      <c r="L18" s="13">
        <f t="shared" si="4"/>
        <v>1432</v>
      </c>
      <c r="M18" s="13">
        <f t="shared" si="4"/>
        <v>1449</v>
      </c>
      <c r="N18" s="13">
        <f t="shared" si="4"/>
        <v>2119</v>
      </c>
      <c r="O18" s="13">
        <f t="shared" si="4"/>
        <v>19965</v>
      </c>
    </row>
    <row r="19" spans="1:15" s="2" customFormat="1" ht="15.6" customHeight="1" x14ac:dyDescent="0.2">
      <c r="A19" s="7"/>
      <c r="B19" s="7"/>
      <c r="C19" s="5"/>
      <c r="D19" s="19"/>
      <c r="E19" s="25"/>
      <c r="F19" s="19"/>
      <c r="G19" s="19"/>
      <c r="H19" s="25"/>
      <c r="I19" s="32"/>
      <c r="J19" s="24"/>
      <c r="K19" s="24"/>
    </row>
    <row r="20" spans="1:15" s="2" customFormat="1" ht="15.6" customHeight="1" x14ac:dyDescent="0.2">
      <c r="A20" s="15" t="s">
        <v>35</v>
      </c>
      <c r="B20" s="15"/>
      <c r="C20" s="13">
        <f t="shared" ref="C20:N20" si="5">SUM(C21:C22)</f>
        <v>5900</v>
      </c>
      <c r="D20" s="13">
        <f t="shared" si="5"/>
        <v>5400</v>
      </c>
      <c r="E20" s="13">
        <f t="shared" si="5"/>
        <v>5800</v>
      </c>
      <c r="F20" s="13">
        <f t="shared" si="5"/>
        <v>2000</v>
      </c>
      <c r="G20" s="13">
        <f t="shared" si="5"/>
        <v>4300</v>
      </c>
      <c r="H20" s="13">
        <f t="shared" si="5"/>
        <v>4200</v>
      </c>
      <c r="I20" s="31">
        <f t="shared" si="5"/>
        <v>6100</v>
      </c>
      <c r="J20" s="13">
        <f t="shared" si="5"/>
        <v>5000</v>
      </c>
      <c r="K20" s="13">
        <f t="shared" si="5"/>
        <v>2900</v>
      </c>
      <c r="L20" s="13">
        <f t="shared" si="5"/>
        <v>3000</v>
      </c>
      <c r="M20" s="13">
        <f t="shared" si="5"/>
        <v>3500</v>
      </c>
      <c r="N20" s="13">
        <f t="shared" si="5"/>
        <v>4600</v>
      </c>
      <c r="O20" s="13">
        <f>SUM(C20:N20)</f>
        <v>52700</v>
      </c>
    </row>
    <row r="21" spans="1:15" s="2" customFormat="1" ht="15.6" customHeight="1" x14ac:dyDescent="0.2">
      <c r="A21" s="7" t="s">
        <v>32</v>
      </c>
      <c r="B21" s="7"/>
      <c r="C21" s="9">
        <f t="shared" ref="C21:N21" si="6">C30*50</f>
        <v>5900</v>
      </c>
      <c r="D21" s="9">
        <f t="shared" si="6"/>
        <v>5100</v>
      </c>
      <c r="E21" s="9">
        <f t="shared" si="6"/>
        <v>5800</v>
      </c>
      <c r="F21" s="9">
        <f t="shared" si="6"/>
        <v>2000</v>
      </c>
      <c r="G21" s="9">
        <f t="shared" si="6"/>
        <v>4300</v>
      </c>
      <c r="H21" s="9">
        <f t="shared" si="6"/>
        <v>4200</v>
      </c>
      <c r="I21" s="9">
        <f t="shared" si="6"/>
        <v>6100</v>
      </c>
      <c r="J21" s="9">
        <f t="shared" si="6"/>
        <v>5000</v>
      </c>
      <c r="K21" s="9">
        <f t="shared" si="6"/>
        <v>2900</v>
      </c>
      <c r="L21" s="9">
        <f t="shared" si="6"/>
        <v>3000</v>
      </c>
      <c r="M21" s="9">
        <f t="shared" si="6"/>
        <v>3500</v>
      </c>
      <c r="N21" s="9">
        <f t="shared" si="6"/>
        <v>4600</v>
      </c>
      <c r="O21" s="18">
        <f>SUM(C21:N21)</f>
        <v>52400</v>
      </c>
    </row>
    <row r="22" spans="1:15" s="2" customFormat="1" ht="15.6" customHeight="1" x14ac:dyDescent="0.2">
      <c r="A22" s="7" t="s">
        <v>31</v>
      </c>
      <c r="B22" s="7"/>
      <c r="C22" s="9">
        <v>0</v>
      </c>
      <c r="D22" s="18">
        <v>300</v>
      </c>
      <c r="E22" s="30">
        <v>0</v>
      </c>
      <c r="F22" s="18">
        <v>0</v>
      </c>
      <c r="G22" s="18">
        <v>0</v>
      </c>
      <c r="H22" s="30">
        <v>0</v>
      </c>
      <c r="I22" s="29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8">
        <f>SUM(C22:N22)</f>
        <v>300</v>
      </c>
    </row>
    <row r="23" spans="1:15" s="2" customFormat="1" ht="15.6" customHeight="1" x14ac:dyDescent="0.2">
      <c r="A23" s="7"/>
      <c r="B23" s="7"/>
      <c r="C23" s="9"/>
      <c r="D23" s="18"/>
      <c r="E23" s="25"/>
      <c r="F23" s="18"/>
      <c r="G23" s="18"/>
      <c r="H23" s="25"/>
      <c r="I23" s="3"/>
      <c r="J23" s="4"/>
      <c r="K23" s="4"/>
      <c r="L23" s="4"/>
      <c r="M23" s="4"/>
      <c r="N23" s="4"/>
    </row>
    <row r="24" spans="1:15" s="2" customFormat="1" ht="15.6" customHeight="1" x14ac:dyDescent="0.2">
      <c r="A24" s="15" t="s">
        <v>33</v>
      </c>
      <c r="B24" s="15"/>
      <c r="C24" s="22">
        <f t="shared" ref="C24:O24" si="7">SUM(C3,C5,C11,C13)/C20</f>
        <v>0.60084745762711866</v>
      </c>
      <c r="D24" s="22">
        <f t="shared" si="7"/>
        <v>0.67722222222222217</v>
      </c>
      <c r="E24" s="22">
        <f t="shared" si="7"/>
        <v>0.40706896551724137</v>
      </c>
      <c r="F24" s="22">
        <f t="shared" si="7"/>
        <v>6.2E-2</v>
      </c>
      <c r="G24" s="22">
        <f t="shared" si="7"/>
        <v>9.5348837209302331E-2</v>
      </c>
      <c r="H24" s="22">
        <f t="shared" si="7"/>
        <v>0.17357142857142857</v>
      </c>
      <c r="I24" s="22">
        <f t="shared" si="7"/>
        <v>0.20360655737704919</v>
      </c>
      <c r="J24" s="22">
        <f t="shared" si="7"/>
        <v>0.31259999999999999</v>
      </c>
      <c r="K24" s="22">
        <f t="shared" si="7"/>
        <v>0.46</v>
      </c>
      <c r="L24" s="22">
        <f t="shared" si="7"/>
        <v>0.47733333333333333</v>
      </c>
      <c r="M24" s="22">
        <f t="shared" si="7"/>
        <v>0.41399999999999998</v>
      </c>
      <c r="N24" s="22">
        <f t="shared" si="7"/>
        <v>0.43891304347826088</v>
      </c>
      <c r="O24" s="22">
        <f t="shared" si="7"/>
        <v>0.3769449715370019</v>
      </c>
    </row>
    <row r="25" spans="1:15" s="2" customFormat="1" ht="15.6" customHeight="1" x14ac:dyDescent="0.2">
      <c r="A25" s="7" t="s">
        <v>32</v>
      </c>
      <c r="B25" s="7"/>
      <c r="C25" s="26">
        <f t="shared" ref="C25:O25" si="8">(SUM(C3,C11)/C21)</f>
        <v>0.60084745762711866</v>
      </c>
      <c r="D25" s="26">
        <f t="shared" si="8"/>
        <v>0.66333333333333333</v>
      </c>
      <c r="E25" s="26">
        <f t="shared" si="8"/>
        <v>0.40706896551724137</v>
      </c>
      <c r="F25" s="26">
        <f t="shared" si="8"/>
        <v>6.2E-2</v>
      </c>
      <c r="G25" s="26">
        <f t="shared" si="8"/>
        <v>9.5348837209302331E-2</v>
      </c>
      <c r="H25" s="26">
        <f t="shared" si="8"/>
        <v>0.17357142857142857</v>
      </c>
      <c r="I25" s="26">
        <f t="shared" si="8"/>
        <v>0.20360655737704919</v>
      </c>
      <c r="J25" s="26">
        <f t="shared" si="8"/>
        <v>0.31259999999999999</v>
      </c>
      <c r="K25" s="26">
        <f t="shared" si="8"/>
        <v>0.46</v>
      </c>
      <c r="L25" s="26">
        <f t="shared" si="8"/>
        <v>0.47733333333333333</v>
      </c>
      <c r="M25" s="26">
        <f t="shared" si="8"/>
        <v>0.41399999999999998</v>
      </c>
      <c r="N25" s="26">
        <f t="shared" si="8"/>
        <v>0.43891304347826088</v>
      </c>
      <c r="O25" s="25">
        <f t="shared" si="8"/>
        <v>0.37387404580152672</v>
      </c>
    </row>
    <row r="26" spans="1:15" s="2" customFormat="1" ht="15.6" customHeight="1" x14ac:dyDescent="0.2">
      <c r="A26" s="7" t="s">
        <v>31</v>
      </c>
      <c r="B26" s="7"/>
      <c r="C26" s="28">
        <v>0</v>
      </c>
      <c r="D26" s="26">
        <f>274/300</f>
        <v>0.91333333333333333</v>
      </c>
      <c r="E26" s="28">
        <v>0</v>
      </c>
      <c r="F26" s="27">
        <v>0</v>
      </c>
      <c r="G26" s="26">
        <v>0</v>
      </c>
      <c r="H26" s="26">
        <v>0</v>
      </c>
      <c r="I26" s="28">
        <v>0</v>
      </c>
      <c r="J26" s="26">
        <v>0</v>
      </c>
      <c r="K26" s="27">
        <v>0</v>
      </c>
      <c r="L26" s="26">
        <v>0</v>
      </c>
      <c r="M26" s="27">
        <v>0</v>
      </c>
      <c r="N26" s="26">
        <v>0</v>
      </c>
      <c r="O26" s="25">
        <f>(SUM(O13,O5)/O22)</f>
        <v>0.91333333333333333</v>
      </c>
    </row>
    <row r="27" spans="1:15" s="2" customFormat="1" ht="15.6" customHeight="1" x14ac:dyDescent="0.2">
      <c r="A27" s="7"/>
      <c r="B27" s="7"/>
      <c r="C27" s="9"/>
      <c r="D27" s="18"/>
      <c r="E27" s="25"/>
      <c r="F27" s="18"/>
      <c r="G27" s="18"/>
      <c r="H27" s="25"/>
      <c r="I27" s="3"/>
      <c r="J27" s="24"/>
      <c r="K27" s="24"/>
    </row>
    <row r="28" spans="1:15" x14ac:dyDescent="0.2">
      <c r="A28" s="15" t="s">
        <v>30</v>
      </c>
      <c r="B28" s="15"/>
      <c r="C28" s="23">
        <f t="shared" ref="C28:O28" si="9">C30/C29</f>
        <v>0.98333333333333328</v>
      </c>
      <c r="D28" s="23">
        <f t="shared" si="9"/>
        <v>0.96226415094339623</v>
      </c>
      <c r="E28" s="22">
        <f t="shared" si="9"/>
        <v>0.93548387096774188</v>
      </c>
      <c r="F28" s="22">
        <f t="shared" si="9"/>
        <v>0.66666666666666663</v>
      </c>
      <c r="G28" s="22">
        <f t="shared" si="9"/>
        <v>1</v>
      </c>
      <c r="H28" s="22">
        <f t="shared" si="9"/>
        <v>1</v>
      </c>
      <c r="I28" s="22">
        <f t="shared" si="9"/>
        <v>1.0166666666666666</v>
      </c>
      <c r="J28" s="22">
        <f t="shared" si="9"/>
        <v>1</v>
      </c>
      <c r="K28" s="22">
        <f t="shared" si="9"/>
        <v>1</v>
      </c>
      <c r="L28" s="22">
        <f t="shared" si="9"/>
        <v>0.967741935483871</v>
      </c>
      <c r="M28" s="22">
        <f t="shared" si="9"/>
        <v>1</v>
      </c>
      <c r="N28" s="22">
        <f t="shared" si="9"/>
        <v>1.0222222222222221</v>
      </c>
      <c r="O28" s="22">
        <f t="shared" si="9"/>
        <v>0.97037037037037033</v>
      </c>
    </row>
    <row r="29" spans="1:15" x14ac:dyDescent="0.2">
      <c r="A29" s="7" t="s">
        <v>29</v>
      </c>
      <c r="C29" s="5">
        <v>120</v>
      </c>
      <c r="D29" s="5">
        <v>106</v>
      </c>
      <c r="E29" s="19">
        <v>124</v>
      </c>
      <c r="F29" s="19">
        <v>60</v>
      </c>
      <c r="G29" s="19">
        <v>86</v>
      </c>
      <c r="H29" s="19">
        <v>84</v>
      </c>
      <c r="I29" s="5">
        <v>120</v>
      </c>
      <c r="J29" s="19">
        <v>100</v>
      </c>
      <c r="K29" s="19">
        <v>58</v>
      </c>
      <c r="L29" s="19">
        <v>62</v>
      </c>
      <c r="M29" s="19">
        <v>70</v>
      </c>
      <c r="N29" s="19">
        <v>90</v>
      </c>
      <c r="O29" s="18">
        <f>SUM(C29:N29)</f>
        <v>1080</v>
      </c>
    </row>
    <row r="30" spans="1:15" x14ac:dyDescent="0.2">
      <c r="A30" s="7" t="s">
        <v>28</v>
      </c>
      <c r="C30" s="5">
        <v>118</v>
      </c>
      <c r="D30" s="5">
        <v>102</v>
      </c>
      <c r="E30" s="19">
        <v>116</v>
      </c>
      <c r="F30" s="19">
        <v>40</v>
      </c>
      <c r="G30" s="19">
        <v>86</v>
      </c>
      <c r="H30" s="19">
        <v>84</v>
      </c>
      <c r="I30" s="5">
        <v>122</v>
      </c>
      <c r="J30" s="19">
        <v>100</v>
      </c>
      <c r="K30" s="19">
        <v>58</v>
      </c>
      <c r="L30" s="19">
        <v>60</v>
      </c>
      <c r="M30" s="19">
        <v>70</v>
      </c>
      <c r="N30" s="19">
        <v>92</v>
      </c>
      <c r="O30" s="18">
        <f>SUM(C30:N30)</f>
        <v>1048</v>
      </c>
    </row>
    <row r="31" spans="1:15" x14ac:dyDescent="0.2">
      <c r="D31" s="5"/>
      <c r="E31" s="19"/>
      <c r="F31" s="19"/>
      <c r="G31" s="19"/>
      <c r="H31" s="19"/>
      <c r="I31" s="5"/>
      <c r="J31" s="19"/>
      <c r="K31" s="19"/>
      <c r="L31" s="19"/>
      <c r="M31" s="19"/>
      <c r="N31" s="19"/>
      <c r="O31" s="19"/>
    </row>
    <row r="32" spans="1:15" s="2" customFormat="1" ht="15.6" customHeight="1" x14ac:dyDescent="0.2">
      <c r="A32" s="15" t="s">
        <v>27</v>
      </c>
      <c r="B32" s="15"/>
      <c r="C32" s="13">
        <f t="shared" ref="C32:N32" si="10">SUM(C33:C39)</f>
        <v>102143</v>
      </c>
      <c r="D32" s="13">
        <f t="shared" si="10"/>
        <v>94543</v>
      </c>
      <c r="E32" s="13">
        <f t="shared" si="10"/>
        <v>99546</v>
      </c>
      <c r="F32" s="13">
        <f t="shared" si="10"/>
        <v>83385</v>
      </c>
      <c r="G32" s="13">
        <f t="shared" si="10"/>
        <v>94695</v>
      </c>
      <c r="H32" s="13">
        <f t="shared" si="10"/>
        <v>108816</v>
      </c>
      <c r="I32" s="13">
        <f t="shared" si="10"/>
        <v>99233</v>
      </c>
      <c r="J32" s="13">
        <f t="shared" si="10"/>
        <v>121839</v>
      </c>
      <c r="K32" s="13">
        <f t="shared" si="10"/>
        <v>115679</v>
      </c>
      <c r="L32" s="13">
        <f t="shared" si="10"/>
        <v>117833</v>
      </c>
      <c r="M32" s="13">
        <f t="shared" si="10"/>
        <v>88648</v>
      </c>
      <c r="N32" s="13">
        <f t="shared" si="10"/>
        <v>119636</v>
      </c>
      <c r="O32" s="21">
        <f t="shared" ref="O32:O39" si="11">SUM(C32:N32)</f>
        <v>1245996</v>
      </c>
    </row>
    <row r="33" spans="1:15" s="2" customFormat="1" ht="15.6" customHeight="1" x14ac:dyDescent="0.2">
      <c r="A33" s="7" t="s">
        <v>26</v>
      </c>
      <c r="B33" s="7"/>
      <c r="C33" s="19">
        <v>39977</v>
      </c>
      <c r="D33" s="5">
        <v>0</v>
      </c>
      <c r="E33" s="17">
        <v>0</v>
      </c>
      <c r="F33" s="19">
        <v>0</v>
      </c>
      <c r="G33" s="19">
        <v>0</v>
      </c>
      <c r="H33" s="17">
        <v>0</v>
      </c>
      <c r="I33" s="5">
        <v>2182</v>
      </c>
      <c r="J33" s="19">
        <v>2570</v>
      </c>
      <c r="K33" s="19">
        <v>0</v>
      </c>
      <c r="L33" s="19">
        <v>888</v>
      </c>
      <c r="M33" s="19">
        <v>0</v>
      </c>
      <c r="N33" s="19">
        <v>2052</v>
      </c>
      <c r="O33" s="18">
        <f t="shared" si="11"/>
        <v>47669</v>
      </c>
    </row>
    <row r="34" spans="1:15" s="2" customFormat="1" ht="15.6" customHeight="1" x14ac:dyDescent="0.2">
      <c r="A34" s="7" t="s">
        <v>25</v>
      </c>
      <c r="B34" s="7"/>
      <c r="C34" s="19">
        <v>10941</v>
      </c>
      <c r="D34" s="5">
        <v>44248</v>
      </c>
      <c r="E34" s="17">
        <v>46890</v>
      </c>
      <c r="F34" s="19">
        <v>36567</v>
      </c>
      <c r="G34" s="19">
        <v>39040</v>
      </c>
      <c r="H34" s="17">
        <v>46672</v>
      </c>
      <c r="I34" s="5">
        <v>41355</v>
      </c>
      <c r="J34" s="19">
        <v>40615</v>
      </c>
      <c r="K34" s="19">
        <v>50016</v>
      </c>
      <c r="L34" s="19">
        <v>47346</v>
      </c>
      <c r="M34" s="19">
        <v>44300</v>
      </c>
      <c r="N34" s="19">
        <v>54578</v>
      </c>
      <c r="O34" s="18">
        <f t="shared" si="11"/>
        <v>502568</v>
      </c>
    </row>
    <row r="35" spans="1:15" s="2" customFormat="1" ht="15.6" customHeight="1" x14ac:dyDescent="0.2">
      <c r="A35" s="7" t="s">
        <v>24</v>
      </c>
      <c r="B35" s="7"/>
      <c r="C35" s="19">
        <v>16037</v>
      </c>
      <c r="D35" s="5">
        <v>18654</v>
      </c>
      <c r="E35" s="17">
        <v>19152</v>
      </c>
      <c r="F35" s="19">
        <v>15104</v>
      </c>
      <c r="G35" s="19">
        <v>21194</v>
      </c>
      <c r="H35" s="17">
        <v>23714</v>
      </c>
      <c r="I35" s="5">
        <v>22067</v>
      </c>
      <c r="J35" s="19">
        <v>37788</v>
      </c>
      <c r="K35" s="19">
        <v>25127</v>
      </c>
      <c r="L35" s="19">
        <v>24837</v>
      </c>
      <c r="M35" s="19">
        <v>8970</v>
      </c>
      <c r="N35" s="19">
        <f>4314+3233</f>
        <v>7547</v>
      </c>
      <c r="O35" s="18">
        <f t="shared" si="11"/>
        <v>240191</v>
      </c>
    </row>
    <row r="36" spans="1:15" s="2" customFormat="1" ht="15.6" customHeight="1" x14ac:dyDescent="0.2">
      <c r="A36" s="7" t="s">
        <v>23</v>
      </c>
      <c r="B36" s="7"/>
      <c r="C36" s="19">
        <v>0</v>
      </c>
      <c r="D36" s="5">
        <v>0</v>
      </c>
      <c r="E36" s="17">
        <v>0</v>
      </c>
      <c r="F36" s="19">
        <v>0</v>
      </c>
      <c r="G36" s="19">
        <v>0</v>
      </c>
      <c r="H36" s="17">
        <v>0</v>
      </c>
      <c r="I36" s="5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8">
        <f t="shared" si="11"/>
        <v>0</v>
      </c>
    </row>
    <row r="37" spans="1:15" s="2" customFormat="1" ht="13.9" customHeight="1" x14ac:dyDescent="0.2">
      <c r="A37" s="7" t="s">
        <v>22</v>
      </c>
      <c r="B37" s="7"/>
      <c r="C37" s="19">
        <v>35188</v>
      </c>
      <c r="D37" s="5">
        <v>31641</v>
      </c>
      <c r="E37" s="17">
        <v>33504</v>
      </c>
      <c r="F37" s="19">
        <v>31714</v>
      </c>
      <c r="G37" s="19">
        <v>34461</v>
      </c>
      <c r="H37" s="17">
        <v>38430</v>
      </c>
      <c r="I37" s="5">
        <v>33629</v>
      </c>
      <c r="J37" s="19">
        <v>40866</v>
      </c>
      <c r="K37" s="19">
        <v>40536</v>
      </c>
      <c r="L37" s="19">
        <v>44762</v>
      </c>
      <c r="M37" s="19">
        <v>35378</v>
      </c>
      <c r="N37" s="19">
        <v>55459</v>
      </c>
      <c r="O37" s="18">
        <f t="shared" si="11"/>
        <v>455568</v>
      </c>
    </row>
    <row r="38" spans="1:15" s="2" customFormat="1" ht="13.9" customHeight="1" x14ac:dyDescent="0.2">
      <c r="A38" s="7" t="s">
        <v>21</v>
      </c>
      <c r="B38" s="7"/>
      <c r="C38" s="19">
        <v>0</v>
      </c>
      <c r="D38" s="5">
        <v>0</v>
      </c>
      <c r="E38" s="17">
        <v>0</v>
      </c>
      <c r="F38" s="19">
        <v>0</v>
      </c>
      <c r="G38" s="19">
        <v>0</v>
      </c>
      <c r="H38" s="17">
        <v>0</v>
      </c>
      <c r="I38" s="5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8">
        <f t="shared" si="11"/>
        <v>0</v>
      </c>
    </row>
    <row r="39" spans="1:15" s="2" customFormat="1" ht="13.9" customHeight="1" x14ac:dyDescent="0.2">
      <c r="A39" s="7" t="s">
        <v>20</v>
      </c>
      <c r="B39" s="7"/>
      <c r="C39" s="19">
        <v>0</v>
      </c>
      <c r="D39" s="5">
        <v>0</v>
      </c>
      <c r="E39" s="17">
        <v>0</v>
      </c>
      <c r="F39" s="19">
        <v>0</v>
      </c>
      <c r="G39" s="19">
        <v>0</v>
      </c>
      <c r="H39" s="17">
        <v>0</v>
      </c>
      <c r="I39" s="5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8">
        <f t="shared" si="11"/>
        <v>0</v>
      </c>
    </row>
    <row r="40" spans="1:15" s="2" customFormat="1" ht="12.75" x14ac:dyDescent="0.2">
      <c r="A40" s="7"/>
      <c r="B40" s="7"/>
      <c r="C40" s="9"/>
      <c r="D40" s="18"/>
      <c r="E40" s="17"/>
      <c r="F40" s="18"/>
      <c r="G40" s="18"/>
      <c r="H40" s="16"/>
      <c r="I40" s="16"/>
      <c r="J40" s="16"/>
      <c r="K40" s="16"/>
      <c r="L40" s="16"/>
      <c r="M40" s="16"/>
      <c r="N40" s="16"/>
      <c r="O40" s="16"/>
    </row>
    <row r="41" spans="1:15" s="2" customFormat="1" ht="13.9" customHeight="1" x14ac:dyDescent="0.2">
      <c r="A41" s="15" t="s">
        <v>19</v>
      </c>
      <c r="B41" s="15"/>
      <c r="C41" s="13">
        <f t="shared" ref="C41:N41" si="12">SUM(C42:C52)</f>
        <v>3616546</v>
      </c>
      <c r="D41" s="13">
        <f t="shared" si="12"/>
        <v>3400162</v>
      </c>
      <c r="E41" s="13">
        <f t="shared" si="12"/>
        <v>3475504</v>
      </c>
      <c r="F41" s="13">
        <f t="shared" si="12"/>
        <v>1617452</v>
      </c>
      <c r="G41" s="13">
        <f t="shared" si="12"/>
        <v>2743131</v>
      </c>
      <c r="H41" s="13">
        <f t="shared" si="12"/>
        <v>2822525</v>
      </c>
      <c r="I41" s="13">
        <f t="shared" si="12"/>
        <v>3682957</v>
      </c>
      <c r="J41" s="13">
        <f t="shared" si="12"/>
        <v>3098294</v>
      </c>
      <c r="K41" s="13">
        <f t="shared" si="12"/>
        <v>2153494</v>
      </c>
      <c r="L41" s="13">
        <f t="shared" si="12"/>
        <v>2465773</v>
      </c>
      <c r="M41" s="13">
        <f t="shared" si="12"/>
        <v>2338978</v>
      </c>
      <c r="N41" s="13">
        <f t="shared" si="12"/>
        <v>3034950</v>
      </c>
      <c r="O41" s="13">
        <f t="shared" ref="O41:O52" si="13">SUM(C41:N41)</f>
        <v>34449766</v>
      </c>
    </row>
    <row r="42" spans="1:15" s="2" customFormat="1" ht="13.9" customHeight="1" x14ac:dyDescent="0.2">
      <c r="A42" s="7" t="s">
        <v>17</v>
      </c>
      <c r="B42" s="7"/>
      <c r="C42" s="5">
        <v>2773000</v>
      </c>
      <c r="D42" s="19">
        <v>2397000</v>
      </c>
      <c r="E42" s="17">
        <v>2679000</v>
      </c>
      <c r="F42" s="19">
        <v>940000</v>
      </c>
      <c r="G42" s="19">
        <v>2068000</v>
      </c>
      <c r="H42" s="17">
        <v>1974000</v>
      </c>
      <c r="I42" s="17">
        <v>2867000</v>
      </c>
      <c r="J42" s="17">
        <v>2350000</v>
      </c>
      <c r="K42" s="17">
        <v>1363000</v>
      </c>
      <c r="L42" s="17">
        <v>1410000</v>
      </c>
      <c r="M42" s="17">
        <v>1645000</v>
      </c>
      <c r="N42" s="17">
        <v>2162000</v>
      </c>
      <c r="O42" s="16">
        <f t="shared" si="13"/>
        <v>24628000</v>
      </c>
    </row>
    <row r="43" spans="1:15" s="2" customFormat="1" ht="13.9" customHeight="1" x14ac:dyDescent="0.2">
      <c r="A43" s="7" t="s">
        <v>16</v>
      </c>
      <c r="B43" s="7"/>
      <c r="C43" s="5">
        <v>0</v>
      </c>
      <c r="D43" s="19">
        <v>248000</v>
      </c>
      <c r="E43" s="17">
        <v>0</v>
      </c>
      <c r="F43" s="19">
        <v>0</v>
      </c>
      <c r="G43" s="19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6">
        <f t="shared" si="13"/>
        <v>248000</v>
      </c>
    </row>
    <row r="44" spans="1:15" s="2" customFormat="1" ht="13.9" customHeight="1" x14ac:dyDescent="0.2">
      <c r="A44" s="7" t="s">
        <v>15</v>
      </c>
      <c r="B44" s="7"/>
      <c r="C44" s="5">
        <v>0</v>
      </c>
      <c r="D44" s="19">
        <v>0</v>
      </c>
      <c r="E44" s="17">
        <v>0</v>
      </c>
      <c r="F44" s="19">
        <v>0</v>
      </c>
      <c r="G44" s="19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6">
        <f t="shared" si="13"/>
        <v>0</v>
      </c>
    </row>
    <row r="45" spans="1:15" s="2" customFormat="1" ht="13.9" customHeight="1" x14ac:dyDescent="0.2">
      <c r="A45" s="7" t="s">
        <v>14</v>
      </c>
      <c r="B45" s="7"/>
      <c r="C45" s="5">
        <v>221000</v>
      </c>
      <c r="D45" s="19">
        <v>212500</v>
      </c>
      <c r="E45" s="17">
        <v>221000</v>
      </c>
      <c r="F45" s="19">
        <v>221000</v>
      </c>
      <c r="G45" s="19">
        <v>212500</v>
      </c>
      <c r="H45" s="17">
        <v>221000</v>
      </c>
      <c r="I45" s="17">
        <v>229500</v>
      </c>
      <c r="J45" s="17">
        <v>229500</v>
      </c>
      <c r="K45" s="17">
        <v>204000</v>
      </c>
      <c r="L45" s="17">
        <v>328000</v>
      </c>
      <c r="M45" s="17">
        <v>204000</v>
      </c>
      <c r="N45" s="17">
        <v>221000</v>
      </c>
      <c r="O45" s="16">
        <f t="shared" si="13"/>
        <v>2725000</v>
      </c>
    </row>
    <row r="46" spans="1:15" s="2" customFormat="1" ht="13.9" customHeight="1" x14ac:dyDescent="0.2">
      <c r="A46" s="7" t="s">
        <v>13</v>
      </c>
      <c r="B46" s="7"/>
      <c r="C46" s="5">
        <v>240400</v>
      </c>
      <c r="D46" s="19">
        <v>0</v>
      </c>
      <c r="E46" s="17">
        <v>0</v>
      </c>
      <c r="F46" s="19">
        <v>0</v>
      </c>
      <c r="G46" s="19">
        <v>0</v>
      </c>
      <c r="H46" s="17">
        <v>0</v>
      </c>
      <c r="I46" s="17">
        <v>11300</v>
      </c>
      <c r="J46" s="17">
        <v>10900</v>
      </c>
      <c r="K46" s="17">
        <v>0</v>
      </c>
      <c r="L46" s="17">
        <v>11300</v>
      </c>
      <c r="M46" s="17">
        <v>0</v>
      </c>
      <c r="N46" s="17">
        <v>33500</v>
      </c>
      <c r="O46" s="16">
        <f t="shared" si="13"/>
        <v>307400</v>
      </c>
    </row>
    <row r="47" spans="1:15" s="2" customFormat="1" ht="13.9" customHeight="1" x14ac:dyDescent="0.2">
      <c r="A47" s="7" t="s">
        <v>12</v>
      </c>
      <c r="B47" s="7"/>
      <c r="C47" s="5">
        <v>65000</v>
      </c>
      <c r="D47" s="19">
        <v>260000</v>
      </c>
      <c r="E47" s="17">
        <v>273000</v>
      </c>
      <c r="F47" s="19">
        <v>273000</v>
      </c>
      <c r="G47" s="19">
        <v>273000</v>
      </c>
      <c r="H47" s="17">
        <v>299000</v>
      </c>
      <c r="I47" s="17">
        <v>299000</v>
      </c>
      <c r="J47" s="17">
        <v>208000</v>
      </c>
      <c r="K47" s="17">
        <v>351000</v>
      </c>
      <c r="L47" s="17">
        <v>507000</v>
      </c>
      <c r="M47" s="17">
        <v>247000</v>
      </c>
      <c r="N47" s="17">
        <v>338000</v>
      </c>
      <c r="O47" s="16">
        <f t="shared" si="13"/>
        <v>3393000</v>
      </c>
    </row>
    <row r="48" spans="1:15" s="2" customFormat="1" ht="13.9" customHeight="1" x14ac:dyDescent="0.2">
      <c r="A48" s="7" t="s">
        <v>11</v>
      </c>
      <c r="B48" s="7"/>
      <c r="C48" s="5">
        <v>59200</v>
      </c>
      <c r="D48" s="19">
        <v>64400</v>
      </c>
      <c r="E48" s="17">
        <v>64400</v>
      </c>
      <c r="F48" s="19">
        <v>64400</v>
      </c>
      <c r="G48" s="19">
        <v>80500</v>
      </c>
      <c r="H48" s="17">
        <v>80500</v>
      </c>
      <c r="I48" s="17">
        <v>107500</v>
      </c>
      <c r="J48" s="17">
        <v>161000</v>
      </c>
      <c r="K48" s="17">
        <v>96600</v>
      </c>
      <c r="L48" s="17">
        <v>80500</v>
      </c>
      <c r="M48" s="17">
        <v>64400</v>
      </c>
      <c r="N48" s="17">
        <v>48300</v>
      </c>
      <c r="O48" s="16">
        <f t="shared" si="13"/>
        <v>971700</v>
      </c>
    </row>
    <row r="49" spans="1:15" s="2" customFormat="1" ht="13.9" customHeight="1" x14ac:dyDescent="0.2">
      <c r="A49" s="7" t="s">
        <v>10</v>
      </c>
      <c r="B49" s="7"/>
      <c r="C49" s="5">
        <v>0</v>
      </c>
      <c r="D49" s="19">
        <v>0</v>
      </c>
      <c r="E49" s="17">
        <v>0</v>
      </c>
      <c r="F49" s="19">
        <v>0</v>
      </c>
      <c r="G49" s="19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6">
        <f t="shared" si="13"/>
        <v>0</v>
      </c>
    </row>
    <row r="50" spans="1:15" s="2" customFormat="1" ht="13.9" customHeight="1" x14ac:dyDescent="0.2">
      <c r="A50" s="7" t="s">
        <v>8</v>
      </c>
      <c r="B50" s="7"/>
      <c r="C50" s="5">
        <v>0</v>
      </c>
      <c r="D50" s="19">
        <v>0</v>
      </c>
      <c r="E50" s="17">
        <v>0</v>
      </c>
      <c r="F50" s="19">
        <v>0</v>
      </c>
      <c r="G50" s="19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43651</v>
      </c>
      <c r="O50" s="16">
        <f t="shared" si="13"/>
        <v>43651</v>
      </c>
    </row>
    <row r="51" spans="1:15" s="2" customFormat="1" ht="13.9" customHeight="1" x14ac:dyDescent="0.2">
      <c r="A51" s="7" t="s">
        <v>9</v>
      </c>
      <c r="B51" s="7"/>
      <c r="C51" s="5">
        <v>257946</v>
      </c>
      <c r="D51" s="19">
        <v>218262</v>
      </c>
      <c r="E51" s="17">
        <v>238104</v>
      </c>
      <c r="F51" s="19">
        <v>119052</v>
      </c>
      <c r="G51" s="19">
        <v>109131</v>
      </c>
      <c r="H51" s="17">
        <v>248025</v>
      </c>
      <c r="I51" s="17">
        <v>168657</v>
      </c>
      <c r="J51" s="17">
        <v>138894</v>
      </c>
      <c r="K51" s="17">
        <v>138894</v>
      </c>
      <c r="L51" s="17">
        <v>128973</v>
      </c>
      <c r="M51" s="17">
        <v>178578</v>
      </c>
      <c r="N51" s="17">
        <v>188499</v>
      </c>
      <c r="O51" s="16">
        <f t="shared" si="13"/>
        <v>2133015</v>
      </c>
    </row>
    <row r="52" spans="1:15" s="2" customFormat="1" ht="13.9" customHeight="1" x14ac:dyDescent="0.2">
      <c r="A52" s="7" t="s">
        <v>7</v>
      </c>
      <c r="B52" s="7"/>
      <c r="C52" s="5">
        <v>0</v>
      </c>
      <c r="D52" s="19">
        <v>0</v>
      </c>
      <c r="E52" s="17">
        <v>0</v>
      </c>
      <c r="F52" s="19">
        <v>0</v>
      </c>
      <c r="G52" s="19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>
        <f t="shared" si="13"/>
        <v>0</v>
      </c>
    </row>
    <row r="53" spans="1:15" s="2" customFormat="1" ht="15" customHeight="1" x14ac:dyDescent="0.2">
      <c r="A53" s="20"/>
      <c r="B53" s="20"/>
      <c r="C53" s="9"/>
      <c r="D53" s="9"/>
      <c r="E53" s="17"/>
      <c r="F53" s="19"/>
      <c r="G53" s="18"/>
      <c r="H53" s="16"/>
      <c r="I53" s="16"/>
      <c r="J53" s="16"/>
      <c r="K53" s="17"/>
      <c r="L53" s="16"/>
      <c r="M53" s="16"/>
      <c r="N53" s="16"/>
      <c r="O53" s="16"/>
    </row>
    <row r="54" spans="1:15" x14ac:dyDescent="0.2">
      <c r="A54" s="15" t="s">
        <v>18</v>
      </c>
      <c r="B54" s="14"/>
      <c r="C54" s="13">
        <f t="shared" ref="C54:O54" si="14">SUM(C55:C65)</f>
        <v>275</v>
      </c>
      <c r="D54" s="13">
        <f t="shared" si="14"/>
        <v>248</v>
      </c>
      <c r="E54" s="13">
        <f t="shared" si="14"/>
        <v>266</v>
      </c>
      <c r="F54" s="13">
        <f t="shared" si="14"/>
        <v>166</v>
      </c>
      <c r="G54" s="13">
        <f t="shared" si="14"/>
        <v>212</v>
      </c>
      <c r="H54" s="13">
        <f t="shared" si="14"/>
        <v>242</v>
      </c>
      <c r="I54" s="13">
        <f t="shared" si="14"/>
        <v>272</v>
      </c>
      <c r="J54" s="13">
        <f t="shared" si="14"/>
        <v>236</v>
      </c>
      <c r="K54" s="13">
        <f t="shared" si="14"/>
        <v>200</v>
      </c>
      <c r="L54" s="13">
        <f t="shared" si="14"/>
        <v>232</v>
      </c>
      <c r="M54" s="13">
        <f t="shared" si="14"/>
        <v>200</v>
      </c>
      <c r="N54" s="13">
        <f t="shared" si="14"/>
        <v>248</v>
      </c>
      <c r="O54" s="13">
        <f t="shared" si="14"/>
        <v>2797</v>
      </c>
    </row>
    <row r="55" spans="1:15" x14ac:dyDescent="0.2">
      <c r="A55" s="7" t="s">
        <v>17</v>
      </c>
      <c r="C55" s="5">
        <v>118</v>
      </c>
      <c r="D55" s="5">
        <v>102</v>
      </c>
      <c r="E55" s="5">
        <v>116</v>
      </c>
      <c r="F55" s="5">
        <v>40</v>
      </c>
      <c r="G55" s="5">
        <v>88</v>
      </c>
      <c r="H55" s="5">
        <v>84</v>
      </c>
      <c r="I55" s="5">
        <v>122</v>
      </c>
      <c r="J55" s="5">
        <v>100</v>
      </c>
      <c r="K55" s="5">
        <v>58</v>
      </c>
      <c r="L55" s="5">
        <v>60</v>
      </c>
      <c r="M55" s="5">
        <v>70</v>
      </c>
      <c r="N55" s="5">
        <v>92</v>
      </c>
      <c r="O55" s="10">
        <f t="shared" ref="O55:O65" si="15">SUM(C55:N55)</f>
        <v>1050</v>
      </c>
    </row>
    <row r="56" spans="1:15" x14ac:dyDescent="0.2">
      <c r="A56" s="7" t="s">
        <v>16</v>
      </c>
      <c r="C56" s="12">
        <v>0</v>
      </c>
      <c r="D56" s="12">
        <v>4</v>
      </c>
      <c r="E56" s="11">
        <v>0</v>
      </c>
      <c r="F56" s="11">
        <v>0</v>
      </c>
      <c r="G56" s="11">
        <v>0</v>
      </c>
      <c r="H56" s="11">
        <v>0</v>
      </c>
      <c r="I56" s="12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0">
        <f t="shared" si="15"/>
        <v>4</v>
      </c>
    </row>
    <row r="57" spans="1:15" x14ac:dyDescent="0.2">
      <c r="A57" s="7" t="s">
        <v>15</v>
      </c>
      <c r="C57" s="12">
        <v>0</v>
      </c>
      <c r="D57" s="12">
        <v>0</v>
      </c>
      <c r="E57" s="11">
        <v>0</v>
      </c>
      <c r="F57" s="11">
        <v>0</v>
      </c>
      <c r="G57" s="11">
        <v>0</v>
      </c>
      <c r="H57" s="11">
        <v>0</v>
      </c>
      <c r="I57" s="12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0">
        <f t="shared" si="15"/>
        <v>0</v>
      </c>
    </row>
    <row r="58" spans="1:15" x14ac:dyDescent="0.2">
      <c r="A58" s="7" t="s">
        <v>14</v>
      </c>
      <c r="C58" s="12">
        <v>52</v>
      </c>
      <c r="D58" s="12">
        <v>50</v>
      </c>
      <c r="E58" s="11">
        <v>52</v>
      </c>
      <c r="F58" s="11">
        <v>52</v>
      </c>
      <c r="G58" s="11">
        <v>50</v>
      </c>
      <c r="H58" s="11">
        <v>52</v>
      </c>
      <c r="I58" s="12">
        <v>54</v>
      </c>
      <c r="J58" s="11">
        <v>54</v>
      </c>
      <c r="K58" s="11">
        <v>48</v>
      </c>
      <c r="L58" s="11">
        <v>56</v>
      </c>
      <c r="M58" s="11">
        <v>48</v>
      </c>
      <c r="N58" s="11">
        <v>52</v>
      </c>
      <c r="O58" s="10">
        <f t="shared" si="15"/>
        <v>620</v>
      </c>
    </row>
    <row r="59" spans="1:15" x14ac:dyDescent="0.2">
      <c r="A59" s="7" t="s">
        <v>13</v>
      </c>
      <c r="C59" s="12">
        <v>35</v>
      </c>
      <c r="D59" s="12">
        <v>0</v>
      </c>
      <c r="E59" s="11">
        <v>0</v>
      </c>
      <c r="F59" s="11">
        <v>0</v>
      </c>
      <c r="G59" s="11">
        <v>0</v>
      </c>
      <c r="H59" s="11">
        <v>0</v>
      </c>
      <c r="I59" s="12">
        <v>2</v>
      </c>
      <c r="J59" s="11">
        <v>2</v>
      </c>
      <c r="K59" s="11">
        <v>0</v>
      </c>
      <c r="L59" s="11">
        <v>2</v>
      </c>
      <c r="M59" s="11">
        <v>0</v>
      </c>
      <c r="N59" s="11">
        <v>6</v>
      </c>
      <c r="O59" s="10">
        <f t="shared" si="15"/>
        <v>47</v>
      </c>
    </row>
    <row r="60" spans="1:15" x14ac:dyDescent="0.2">
      <c r="A60" s="7" t="s">
        <v>12</v>
      </c>
      <c r="C60" s="12">
        <v>10</v>
      </c>
      <c r="D60" s="12">
        <v>40</v>
      </c>
      <c r="E60" s="11">
        <v>42</v>
      </c>
      <c r="F60" s="11">
        <v>42</v>
      </c>
      <c r="G60" s="11">
        <v>42</v>
      </c>
      <c r="H60" s="11">
        <v>46</v>
      </c>
      <c r="I60" s="12">
        <v>46</v>
      </c>
      <c r="J60" s="11">
        <v>32</v>
      </c>
      <c r="K60" s="11">
        <v>54</v>
      </c>
      <c r="L60" s="11">
        <v>78</v>
      </c>
      <c r="M60" s="11">
        <v>38</v>
      </c>
      <c r="N60" s="11">
        <v>52</v>
      </c>
      <c r="O60" s="10">
        <f t="shared" si="15"/>
        <v>522</v>
      </c>
    </row>
    <row r="61" spans="1:15" x14ac:dyDescent="0.2">
      <c r="A61" s="7" t="s">
        <v>11</v>
      </c>
      <c r="C61" s="12">
        <v>8</v>
      </c>
      <c r="D61" s="12">
        <v>8</v>
      </c>
      <c r="E61" s="11">
        <v>8</v>
      </c>
      <c r="F61" s="11">
        <v>8</v>
      </c>
      <c r="G61" s="11">
        <v>10</v>
      </c>
      <c r="H61" s="11">
        <v>10</v>
      </c>
      <c r="I61" s="12">
        <v>14</v>
      </c>
      <c r="J61" s="11">
        <v>20</v>
      </c>
      <c r="K61" s="11">
        <v>12</v>
      </c>
      <c r="L61" s="11">
        <v>10</v>
      </c>
      <c r="M61" s="11">
        <v>8</v>
      </c>
      <c r="N61" s="11">
        <v>6</v>
      </c>
      <c r="O61" s="10">
        <f t="shared" si="15"/>
        <v>122</v>
      </c>
    </row>
    <row r="62" spans="1:15" x14ac:dyDescent="0.2">
      <c r="A62" s="7" t="s">
        <v>10</v>
      </c>
      <c r="C62" s="12">
        <v>0</v>
      </c>
      <c r="D62" s="12">
        <v>0</v>
      </c>
      <c r="E62" s="11">
        <v>0</v>
      </c>
      <c r="F62" s="11">
        <v>0</v>
      </c>
      <c r="G62" s="11">
        <v>0</v>
      </c>
      <c r="H62" s="11">
        <v>0</v>
      </c>
      <c r="I62" s="12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0">
        <f t="shared" si="15"/>
        <v>0</v>
      </c>
    </row>
    <row r="63" spans="1:15" x14ac:dyDescent="0.2">
      <c r="A63" s="7" t="s">
        <v>9</v>
      </c>
      <c r="C63" s="12">
        <v>52</v>
      </c>
      <c r="D63" s="12">
        <v>44</v>
      </c>
      <c r="E63" s="11">
        <v>48</v>
      </c>
      <c r="F63" s="11">
        <v>24</v>
      </c>
      <c r="G63" s="11">
        <v>22</v>
      </c>
      <c r="H63" s="11">
        <v>50</v>
      </c>
      <c r="I63" s="12">
        <v>34</v>
      </c>
      <c r="J63" s="11">
        <v>28</v>
      </c>
      <c r="K63" s="11">
        <v>28</v>
      </c>
      <c r="L63" s="11">
        <v>26</v>
      </c>
      <c r="M63" s="11">
        <v>36</v>
      </c>
      <c r="N63" s="11">
        <v>38</v>
      </c>
      <c r="O63" s="10">
        <f t="shared" si="15"/>
        <v>430</v>
      </c>
    </row>
    <row r="64" spans="1:15" x14ac:dyDescent="0.2">
      <c r="A64" s="7" t="s">
        <v>8</v>
      </c>
      <c r="C64" s="12">
        <v>0</v>
      </c>
      <c r="D64" s="12">
        <v>0</v>
      </c>
      <c r="E64" s="11">
        <v>0</v>
      </c>
      <c r="F64" s="11">
        <v>0</v>
      </c>
      <c r="G64" s="11">
        <v>0</v>
      </c>
      <c r="H64" s="11">
        <v>0</v>
      </c>
      <c r="I64" s="12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</v>
      </c>
      <c r="O64" s="10">
        <f t="shared" si="15"/>
        <v>2</v>
      </c>
    </row>
    <row r="65" spans="1:15" x14ac:dyDescent="0.2">
      <c r="A65" s="7" t="s">
        <v>7</v>
      </c>
      <c r="C65" s="12">
        <v>0</v>
      </c>
      <c r="D65" s="12">
        <v>0</v>
      </c>
      <c r="E65" s="11">
        <v>0</v>
      </c>
      <c r="F65" s="11">
        <v>0</v>
      </c>
      <c r="G65" s="11">
        <v>0</v>
      </c>
      <c r="H65" s="11">
        <v>0</v>
      </c>
      <c r="I65" s="12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0">
        <f t="shared" si="15"/>
        <v>0</v>
      </c>
    </row>
    <row r="67" spans="1:15" x14ac:dyDescent="0.2">
      <c r="B67" s="7" t="s">
        <v>6</v>
      </c>
      <c r="C67" s="9" t="s">
        <v>5</v>
      </c>
      <c r="D67" s="8" t="s">
        <v>4</v>
      </c>
      <c r="E67" s="7" t="s">
        <v>3</v>
      </c>
      <c r="F67" s="7" t="s">
        <v>2</v>
      </c>
      <c r="G67" s="7" t="s">
        <v>1</v>
      </c>
      <c r="H67" s="7" t="s">
        <v>0</v>
      </c>
    </row>
    <row r="68" spans="1:15" x14ac:dyDescent="0.2">
      <c r="C68" s="6"/>
      <c r="D68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797E-10FD-490B-B125-F11F901ADDD5}">
  <sheetPr>
    <pageSetUpPr fitToPage="1"/>
  </sheetPr>
  <dimension ref="A1:L52"/>
  <sheetViews>
    <sheetView view="pageBreakPreview" zoomScale="90" zoomScaleNormal="100" zoomScaleSheetLayoutView="90" workbookViewId="0">
      <selection activeCell="B8" sqref="B8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63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101"/>
      <c r="B8" s="101"/>
      <c r="C8" s="101"/>
      <c r="D8" s="101"/>
      <c r="E8" s="101"/>
      <c r="F8" s="101"/>
      <c r="G8" s="101"/>
      <c r="H8" s="101"/>
      <c r="I8" s="101"/>
    </row>
    <row r="10" spans="1:12" ht="15" x14ac:dyDescent="0.25">
      <c r="B10" s="108"/>
      <c r="C10" s="108"/>
      <c r="D10" s="109" t="s">
        <v>45</v>
      </c>
      <c r="E10" s="109"/>
      <c r="F10" s="102" t="s">
        <v>46</v>
      </c>
      <c r="G10" s="109" t="s">
        <v>47</v>
      </c>
      <c r="H10" s="109"/>
      <c r="I10" s="102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102" t="s">
        <v>48</v>
      </c>
      <c r="G11" s="51">
        <v>2020</v>
      </c>
      <c r="H11" s="51">
        <v>2019</v>
      </c>
      <c r="I11" s="102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736</v>
      </c>
      <c r="E12" s="53">
        <f>SUM(E13,E15,E16)</f>
        <v>2088</v>
      </c>
      <c r="F12" s="54">
        <f>(D12/E12)-1</f>
        <v>-0.64750957854406133</v>
      </c>
      <c r="G12" s="53">
        <f>SUM(G13,G15,G16)</f>
        <v>8908</v>
      </c>
      <c r="H12" s="53">
        <f>SUM(H13,H15,H16)</f>
        <v>23334</v>
      </c>
      <c r="I12" s="54">
        <f>(G12/H12)-1</f>
        <v>-0.61823947887203223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Statistics'!M3</f>
        <v>736</v>
      </c>
      <c r="E13" s="57">
        <f>'2019 Statistics'!M3</f>
        <v>1915</v>
      </c>
      <c r="F13" s="58">
        <f>(D13/E13)-1</f>
        <v>-0.61566579634464746</v>
      </c>
      <c r="G13" s="57">
        <f>SUM('2020 Statistics'!C3:M3)</f>
        <v>8770</v>
      </c>
      <c r="H13" s="57">
        <f>SUM('2019 Statistics'!C3:M3)</f>
        <v>21687</v>
      </c>
      <c r="I13" s="58">
        <f>(G13/H13)-1</f>
        <v>-0.59561027343569872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Statistics'!M4</f>
        <v>736</v>
      </c>
      <c r="E14" s="5">
        <f>'2019 Statistics'!M4</f>
        <v>1915</v>
      </c>
      <c r="F14" s="60">
        <f>(D14/E14)-1</f>
        <v>-0.61566579634464746</v>
      </c>
      <c r="G14" s="5">
        <f>SUM('2020 Statistics'!C4:M4)</f>
        <v>8770</v>
      </c>
      <c r="H14" s="5">
        <f>SUM('2019 Statistics'!C4:M4)</f>
        <v>21687</v>
      </c>
      <c r="I14" s="60">
        <f>(G14/H14)-1</f>
        <v>-0.59561027343569872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Statistics'!M5</f>
        <v>0</v>
      </c>
      <c r="E15" s="57">
        <f>'2019 Statistics'!M5</f>
        <v>143</v>
      </c>
      <c r="F15" s="58">
        <v>0</v>
      </c>
      <c r="G15" s="57">
        <f>SUM('2020 Statistics'!C5:M5)</f>
        <v>138</v>
      </c>
      <c r="H15" s="57">
        <f>SUM('2019 Statistics'!C5:M5)</f>
        <v>557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Statistics'!M8</f>
        <v>0</v>
      </c>
      <c r="E16" s="57">
        <f>'2019 Statistics'!M8</f>
        <v>30</v>
      </c>
      <c r="F16" s="58">
        <v>-1</v>
      </c>
      <c r="G16" s="57">
        <f>SUM('2020 Statistics'!C8:M8)</f>
        <v>0</v>
      </c>
      <c r="H16" s="57">
        <f>SUM('2019 Statistics'!C8:M8)</f>
        <v>1090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713</v>
      </c>
      <c r="E18" s="53">
        <f>SUM(E19,E21,E22)</f>
        <v>2033</v>
      </c>
      <c r="F18" s="54">
        <f>(D18/E18)-1</f>
        <v>-0.64928676832267584</v>
      </c>
      <c r="G18" s="53">
        <f>SUM(G19,G21,G22)</f>
        <v>8938</v>
      </c>
      <c r="H18" s="53">
        <f>SUM(H19,H21,H22)</f>
        <v>23171</v>
      </c>
      <c r="I18" s="54">
        <f>(G18/H18)-1</f>
        <v>-0.61425920331448791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Statistics'!M11</f>
        <v>713</v>
      </c>
      <c r="E19" s="57">
        <f>'2019 Statistics'!M11</f>
        <v>1860</v>
      </c>
      <c r="F19" s="58">
        <f>(D19/E19)-1</f>
        <v>-0.6166666666666667</v>
      </c>
      <c r="G19" s="57">
        <f>SUM('2020 Statistics'!C11:M11)</f>
        <v>8802</v>
      </c>
      <c r="H19" s="57">
        <f>SUM('2019 Statistics'!C11:M11)</f>
        <v>21545</v>
      </c>
      <c r="I19" s="58">
        <f>(G19/H19)-1</f>
        <v>-0.59145973543745645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Statistics'!M12</f>
        <v>713</v>
      </c>
      <c r="E20" s="5">
        <f>'2019 Statistics'!M12</f>
        <v>1860</v>
      </c>
      <c r="F20" s="60">
        <f>(D20/E20)-1</f>
        <v>-0.6166666666666667</v>
      </c>
      <c r="G20" s="61">
        <f>SUM('2020 Statistics'!C12:M12)</f>
        <v>8802</v>
      </c>
      <c r="H20" s="61">
        <f>SUM('2019 Statistics'!C12:M12)</f>
        <v>21545</v>
      </c>
      <c r="I20" s="60">
        <f>(G20/H20)-1</f>
        <v>-0.59145973543745645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Statistics'!M13</f>
        <v>0</v>
      </c>
      <c r="E21" s="57">
        <f>'2019 Statistics'!M13</f>
        <v>143</v>
      </c>
      <c r="F21" s="58">
        <v>0</v>
      </c>
      <c r="G21" s="57">
        <f>SUM('2020 Statistics'!C13:M13)</f>
        <v>136</v>
      </c>
      <c r="H21" s="57">
        <f>SUM('2019 Statistics'!C13:M13)</f>
        <v>554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Statistics'!M16</f>
        <v>0</v>
      </c>
      <c r="E22" s="57">
        <f>'2019 Statistics'!M16</f>
        <v>30</v>
      </c>
      <c r="F22" s="58">
        <v>-1</v>
      </c>
      <c r="G22" s="57">
        <f>SUM('2020 Statistics'!C16:M16)</f>
        <v>0</v>
      </c>
      <c r="H22" s="57">
        <f>SUM('2019 Statistics'!C16:M16)</f>
        <v>1072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1449</v>
      </c>
      <c r="E24" s="53">
        <f>SUM(E12,E18)</f>
        <v>4121</v>
      </c>
      <c r="F24" s="54">
        <f>(D24/E24)-1</f>
        <v>-0.64838631400145597</v>
      </c>
      <c r="G24" s="53">
        <f>SUM(G18,G12)</f>
        <v>17846</v>
      </c>
      <c r="H24" s="53">
        <f>SUM(H18,H12)</f>
        <v>46505</v>
      </c>
      <c r="I24" s="54">
        <f>(G24/H24)-1</f>
        <v>-0.61625631652510482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3500</v>
      </c>
      <c r="E26" s="66">
        <f>SUM(E27:E28)</f>
        <v>6000</v>
      </c>
      <c r="F26" s="67">
        <f>(D26/E26)-1</f>
        <v>-0.41666666666666663</v>
      </c>
      <c r="G26" s="66">
        <f>SUM(G27:G28)</f>
        <v>48100</v>
      </c>
      <c r="H26" s="66">
        <f>SUM(H27:H28)</f>
        <v>66350</v>
      </c>
      <c r="I26" s="67">
        <f>(G26/H26)-1</f>
        <v>-0.27505651846269785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Statistics'!M21</f>
        <v>3500</v>
      </c>
      <c r="E27" s="5">
        <f>'2019 Statistics'!M21</f>
        <v>5700</v>
      </c>
      <c r="F27" s="60">
        <f>(D27/E27)-1</f>
        <v>-0.38596491228070173</v>
      </c>
      <c r="G27" s="5">
        <f>SUM('2020 Statistics'!C21:M21)</f>
        <v>47800</v>
      </c>
      <c r="H27" s="5">
        <f>SUM('2019 Statistics'!C21:M21)</f>
        <v>65150</v>
      </c>
      <c r="I27" s="60">
        <f>(G27/H27)-1</f>
        <v>-0.26630851880276285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Statistics'!M22</f>
        <v>0</v>
      </c>
      <c r="E28" s="5">
        <f>'2019 Statistics'!M22</f>
        <v>300</v>
      </c>
      <c r="F28" s="26">
        <v>0</v>
      </c>
      <c r="G28" s="5">
        <f>SUM('2020 Statistics'!C22:M22)</f>
        <v>300</v>
      </c>
      <c r="H28" s="5">
        <f>SUM('2019 Statistics'!C22:M22)</f>
        <v>1200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Statistics'!M24</f>
        <v>0.41399999999999998</v>
      </c>
      <c r="E30" s="71">
        <f>'2019 Statistics'!M24</f>
        <v>0.67683333333333329</v>
      </c>
      <c r="F30" s="67">
        <f>D30-E30</f>
        <v>-0.26283333333333331</v>
      </c>
      <c r="G30" s="71">
        <f>(G24/G26)</f>
        <v>0.37101871101871103</v>
      </c>
      <c r="H30" s="71">
        <f>(H24/H26)</f>
        <v>0.70090429540316501</v>
      </c>
      <c r="I30" s="67">
        <f>F30</f>
        <v>-0.26283333333333331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0.41399999999999998</v>
      </c>
      <c r="E31" s="26">
        <f>'2019 Statistics'!M25</f>
        <v>0.66228070175438591</v>
      </c>
      <c r="F31" s="60">
        <f>D31-E31</f>
        <v>-0.24828070175438594</v>
      </c>
      <c r="G31" s="26">
        <f>(SUM(G13,G19)/G27)</f>
        <v>0.36761506276150629</v>
      </c>
      <c r="H31" s="26">
        <f>(SUM(H13,H19)/H27)</f>
        <v>0.66357636224098238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Statistics'!M26</f>
        <v>0.95333333333333337</v>
      </c>
      <c r="F32" s="60" t="s">
        <v>34</v>
      </c>
      <c r="G32" s="26">
        <f>SUM(G21,G15)/G28</f>
        <v>0.91333333333333333</v>
      </c>
      <c r="H32" s="26">
        <f>SUM(H21,H15)/H28</f>
        <v>0.92583333333333329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Statistics'!M28</f>
        <v>1</v>
      </c>
      <c r="E34" s="72">
        <f>'2019 Statistics'!M28</f>
        <v>0.95</v>
      </c>
      <c r="F34" s="67">
        <v>-0.3</v>
      </c>
      <c r="G34" s="73">
        <f>SUM('2020 Statistics'!C30:M30)/SUM('2020 Statistics'!C29:M29)</f>
        <v>0.96565656565656566</v>
      </c>
      <c r="H34" s="72">
        <f>SUM('2019 Statistics'!C30:M30)/SUM('2019 Statistics'!C29:M29)</f>
        <v>0.97311426437640025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Statistics'!M32</f>
        <v>88648</v>
      </c>
      <c r="E36" s="53">
        <f>'2019 Statistics'!M32</f>
        <v>103361</v>
      </c>
      <c r="F36" s="67">
        <f>(D36/E36)-1</f>
        <v>-0.14234575903870894</v>
      </c>
      <c r="G36" s="74">
        <f>SUM(G37:G43)</f>
        <v>1126360</v>
      </c>
      <c r="H36" s="53">
        <f>SUM(H37:H43)</f>
        <v>1242035</v>
      </c>
      <c r="I36" s="67">
        <f>(G36/H36)-1</f>
        <v>-9.3133446319950686E-2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Statistics'!M33</f>
        <v>0</v>
      </c>
      <c r="E37" s="19">
        <f>'2019 Statistics'!M33</f>
        <v>43440</v>
      </c>
      <c r="F37" s="60">
        <f>(D37/E37)-1</f>
        <v>-1</v>
      </c>
      <c r="G37" s="19">
        <f>SUM('2020 Statistics'!C33:M33)</f>
        <v>45617</v>
      </c>
      <c r="H37" s="19">
        <f>SUM('2019 Statistics'!C33:M33)</f>
        <v>546358</v>
      </c>
      <c r="I37" s="60">
        <f>(G37/H37)-1</f>
        <v>-0.91650712536468759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Statistics'!M34</f>
        <v>44300</v>
      </c>
      <c r="E38" s="19">
        <f>'2019 Statistics'!M34</f>
        <v>0</v>
      </c>
      <c r="F38" s="60">
        <v>0</v>
      </c>
      <c r="G38" s="19">
        <f>SUM('2020 Statistics'!C34:M34)</f>
        <v>447990</v>
      </c>
      <c r="H38" s="19">
        <f>SUM('2019 Statistics'!C34:M34)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Statistics'!M35</f>
        <v>8970</v>
      </c>
      <c r="E39" s="19">
        <f>'2019 Statistics'!M35</f>
        <v>24332</v>
      </c>
      <c r="F39" s="60">
        <v>0</v>
      </c>
      <c r="G39" s="19">
        <f>SUM('2020 Statistics'!C35:M35)</f>
        <v>232644</v>
      </c>
      <c r="H39" s="19">
        <f>SUM('2019 Statistics'!C35:M35)</f>
        <v>176867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Statistics'!M36</f>
        <v>0</v>
      </c>
      <c r="E40" s="19">
        <f>'2019 Statistics'!M36</f>
        <v>0</v>
      </c>
      <c r="F40" s="60">
        <v>0</v>
      </c>
      <c r="G40" s="19">
        <f>SUM('2020 Statistics'!C36:M36)</f>
        <v>0</v>
      </c>
      <c r="H40" s="19">
        <f>SUM('2019 Statistics'!C36:M36)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Statistics'!M37</f>
        <v>35378</v>
      </c>
      <c r="E41" s="19">
        <f>'2019 Statistics'!M37</f>
        <v>35589</v>
      </c>
      <c r="F41" s="60">
        <f>(D41/E41)-1</f>
        <v>-5.9287982241703618E-3</v>
      </c>
      <c r="G41" s="19">
        <f>SUM('2020 Statistics'!C37:M37)</f>
        <v>400109</v>
      </c>
      <c r="H41" s="19">
        <f>SUM('2019 Statistics'!C37:M37)</f>
        <v>518125</v>
      </c>
      <c r="I41" s="60">
        <f>(G41/H41)-1</f>
        <v>-0.22777515078407717</v>
      </c>
    </row>
    <row r="42" spans="1:12" x14ac:dyDescent="0.2">
      <c r="A42" s="7" t="s">
        <v>21</v>
      </c>
      <c r="B42" s="7"/>
      <c r="C42" s="7"/>
      <c r="D42" s="19">
        <f>'2020 Statistics'!M38</f>
        <v>0</v>
      </c>
      <c r="E42" s="19">
        <f>'2019 Statistics'!M38</f>
        <v>0</v>
      </c>
      <c r="F42" s="60">
        <v>0</v>
      </c>
      <c r="G42" s="19">
        <f>SUM('2020 Statistics'!C38:M38)</f>
        <v>0</v>
      </c>
      <c r="H42" s="19">
        <f>SUM('2019 Statistics'!C38:M38)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Statistics'!M39</f>
        <v>0</v>
      </c>
      <c r="E43" s="19">
        <f>'2019 Statistics'!M39</f>
        <v>0</v>
      </c>
      <c r="F43" s="60">
        <v>0</v>
      </c>
      <c r="G43" s="19">
        <f>SUM('2020 Statistics'!C39:M39)</f>
        <v>0</v>
      </c>
      <c r="H43" s="19">
        <f>SUM('2019 Statistics'!C39:M39)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Statistics'!M41</f>
        <v>2338978</v>
      </c>
      <c r="E45" s="74">
        <f>'2019 Statistics'!M41</f>
        <v>3579092</v>
      </c>
      <c r="F45" s="67">
        <f>(D45/E45)-1</f>
        <v>-0.34648843896720172</v>
      </c>
      <c r="G45" s="74">
        <f>SUM('2020 Statistics'!C41:M41)</f>
        <v>31414816</v>
      </c>
      <c r="H45" s="74">
        <f>SUM('2019 Statistics'!C41:M41)</f>
        <v>43062148</v>
      </c>
      <c r="I45" s="67">
        <f>(G45/H45)-1</f>
        <v>-0.27047726462692945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C2DA-0CA2-429E-9B27-1BACA3851CDC}">
  <sheetPr>
    <pageSetUpPr fitToPage="1"/>
  </sheetPr>
  <dimension ref="A1:L52"/>
  <sheetViews>
    <sheetView view="pageBreakPreview" zoomScale="90" zoomScaleNormal="100" zoomScaleSheetLayoutView="90" workbookViewId="0">
      <selection activeCell="H46" sqref="H46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62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99"/>
      <c r="B8" s="99"/>
      <c r="C8" s="99"/>
      <c r="D8" s="99"/>
      <c r="E8" s="99"/>
      <c r="F8" s="99"/>
      <c r="G8" s="99"/>
      <c r="H8" s="99"/>
      <c r="I8" s="99"/>
    </row>
    <row r="10" spans="1:12" ht="15" x14ac:dyDescent="0.25">
      <c r="B10" s="108"/>
      <c r="C10" s="108"/>
      <c r="D10" s="109" t="s">
        <v>45</v>
      </c>
      <c r="E10" s="109"/>
      <c r="F10" s="100" t="s">
        <v>46</v>
      </c>
      <c r="G10" s="109" t="s">
        <v>47</v>
      </c>
      <c r="H10" s="109"/>
      <c r="I10" s="100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100" t="s">
        <v>48</v>
      </c>
      <c r="G11" s="51">
        <v>2020</v>
      </c>
      <c r="H11" s="51">
        <v>2019</v>
      </c>
      <c r="I11" s="100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730</v>
      </c>
      <c r="E12" s="53">
        <f>SUM(E13,E15,E16)</f>
        <v>2192</v>
      </c>
      <c r="F12" s="54">
        <f>(D12/E12)-1</f>
        <v>-0.66697080291970801</v>
      </c>
      <c r="G12" s="53">
        <f>SUM(G13,G15,G16)</f>
        <v>8172</v>
      </c>
      <c r="H12" s="53">
        <f>SUM(H13,H15,H16)</f>
        <v>21246</v>
      </c>
      <c r="I12" s="54">
        <f>(G12/H12)-1</f>
        <v>-0.61536289183846371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Statistics'!L3</f>
        <v>730</v>
      </c>
      <c r="E13" s="57">
        <f>'2019 Statistics'!L3</f>
        <v>2104</v>
      </c>
      <c r="F13" s="58">
        <f>(D13/E13)-1</f>
        <v>-0.65304182509505704</v>
      </c>
      <c r="G13" s="57">
        <f>SUM('2020 Statistics'!C3:L3)</f>
        <v>8034</v>
      </c>
      <c r="H13" s="57">
        <f>SUM('2019 Statistics'!C3:L3)</f>
        <v>19772</v>
      </c>
      <c r="I13" s="58">
        <f>(G13/H13)-1</f>
        <v>-0.59366781306898653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Statistics'!L4</f>
        <v>730</v>
      </c>
      <c r="E14" s="5">
        <f>'2019 Statistics'!L4</f>
        <v>2104</v>
      </c>
      <c r="F14" s="60">
        <f>(D14/E14)-1</f>
        <v>-0.65304182509505704</v>
      </c>
      <c r="G14" s="5">
        <f>SUM('2020 Statistics'!C4:L4)</f>
        <v>8034</v>
      </c>
      <c r="H14" s="5">
        <f>SUM('2019 Statistics'!C4:L4)</f>
        <v>19772</v>
      </c>
      <c r="I14" s="60">
        <f>(G14/H14)-1</f>
        <v>-0.59366781306898653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Statistics'!L5</f>
        <v>0</v>
      </c>
      <c r="E15" s="57">
        <f>'2019 Statistics'!L5</f>
        <v>0</v>
      </c>
      <c r="F15" s="58">
        <v>0</v>
      </c>
      <c r="G15" s="57">
        <f>SUM('2020 Statistics'!C5:L5)</f>
        <v>138</v>
      </c>
      <c r="H15" s="57">
        <f>SUM('2019 Statistics'!C5:L5)</f>
        <v>414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Statistics'!L8</f>
        <v>0</v>
      </c>
      <c r="E16" s="57">
        <f>'2019 Statistics'!L8</f>
        <v>88</v>
      </c>
      <c r="F16" s="58">
        <v>-1</v>
      </c>
      <c r="G16" s="57">
        <f>SUM('2020 Statistics'!C8:L8)</f>
        <v>0</v>
      </c>
      <c r="H16" s="57">
        <f>SUM('2019 Statistics'!C8:L8)</f>
        <v>1060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702</v>
      </c>
      <c r="E18" s="53">
        <f>SUM(E19,E21,E22)</f>
        <v>2108</v>
      </c>
      <c r="F18" s="54">
        <f>(D18/E18)-1</f>
        <v>-0.66698292220113853</v>
      </c>
      <c r="G18" s="53">
        <f>SUM(G19,G21,G22)</f>
        <v>8225</v>
      </c>
      <c r="H18" s="53">
        <f>SUM(H19,H21,H22)</f>
        <v>21138</v>
      </c>
      <c r="I18" s="54">
        <f>(G18/H18)-1</f>
        <v>-0.61089033967262751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Statistics'!L11</f>
        <v>702</v>
      </c>
      <c r="E19" s="57">
        <f>'2019 Statistics'!L11</f>
        <v>2020</v>
      </c>
      <c r="F19" s="58">
        <f>(D19/E19)-1</f>
        <v>-0.6524752475247525</v>
      </c>
      <c r="G19" s="57">
        <f>SUM('2020 Statistics'!C11:L11)</f>
        <v>8089</v>
      </c>
      <c r="H19" s="57">
        <f>SUM('2019 Statistics'!C11:L11)</f>
        <v>19685</v>
      </c>
      <c r="I19" s="58">
        <f>(G19/H19)-1</f>
        <v>-0.58907797815595631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Statistics'!L12</f>
        <v>702</v>
      </c>
      <c r="E20" s="5">
        <f>'2019 Statistics'!L12</f>
        <v>2020</v>
      </c>
      <c r="F20" s="60">
        <f>(D20/E20)-1</f>
        <v>-0.6524752475247525</v>
      </c>
      <c r="G20" s="61">
        <f>SUM('2020 Statistics'!C12:L12)</f>
        <v>8089</v>
      </c>
      <c r="H20" s="61">
        <f>SUM('2019 Statistics'!C12:L12)</f>
        <v>19685</v>
      </c>
      <c r="I20" s="60">
        <f>(G20/H20)-1</f>
        <v>-0.58907797815595631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Statistics'!L13</f>
        <v>0</v>
      </c>
      <c r="E21" s="57">
        <f>'2019 Statistics'!L13</f>
        <v>0</v>
      </c>
      <c r="F21" s="58">
        <v>0</v>
      </c>
      <c r="G21" s="57">
        <f>SUM('2020 Statistics'!C13:L13)</f>
        <v>136</v>
      </c>
      <c r="H21" s="57">
        <f>SUM('2019 Statistics'!C13:L13)</f>
        <v>411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Statistics'!L16</f>
        <v>0</v>
      </c>
      <c r="E22" s="57">
        <f>'2019 Statistics'!L16</f>
        <v>88</v>
      </c>
      <c r="F22" s="58">
        <v>-1</v>
      </c>
      <c r="G22" s="57">
        <f>SUM('2020 Statistics'!C16:L16)</f>
        <v>0</v>
      </c>
      <c r="H22" s="57">
        <f>SUM('2019 Statistics'!C16:L16)</f>
        <v>1042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1432</v>
      </c>
      <c r="E24" s="53">
        <f>SUM(E12,E18)</f>
        <v>4300</v>
      </c>
      <c r="F24" s="54">
        <f>(D24/E24)-1</f>
        <v>-0.66697674418604658</v>
      </c>
      <c r="G24" s="53">
        <f>SUM(G18,G12)</f>
        <v>16397</v>
      </c>
      <c r="H24" s="53">
        <f>SUM(H18,H12)</f>
        <v>42384</v>
      </c>
      <c r="I24" s="54">
        <f>(G24/H24)-1</f>
        <v>-0.61313231408078517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3000</v>
      </c>
      <c r="E26" s="66">
        <f>SUM(E27:E28)</f>
        <v>6000</v>
      </c>
      <c r="F26" s="67">
        <f>(D26/E26)-1</f>
        <v>-0.5</v>
      </c>
      <c r="G26" s="66">
        <f>SUM(G27:G28)</f>
        <v>44600</v>
      </c>
      <c r="H26" s="66">
        <f>SUM(H27:H28)</f>
        <v>60350</v>
      </c>
      <c r="I26" s="67">
        <f>(G26/H26)-1</f>
        <v>-0.26097763048881528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Statistics'!L21</f>
        <v>3000</v>
      </c>
      <c r="E27" s="5">
        <f>'2019 Statistics'!L21</f>
        <v>6000</v>
      </c>
      <c r="F27" s="60">
        <f>(D27/E27)-1</f>
        <v>-0.5</v>
      </c>
      <c r="G27" s="5">
        <f>SUM('2020 Statistics'!C21:L21)</f>
        <v>44300</v>
      </c>
      <c r="H27" s="5">
        <f>SUM('2019 Statistics'!C21:L21)</f>
        <v>59450</v>
      </c>
      <c r="I27" s="60">
        <f>(G27/H27)-1</f>
        <v>-0.25483599663582845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Statistics'!L22</f>
        <v>0</v>
      </c>
      <c r="E28" s="5">
        <f>'2019 Statistics'!L22</f>
        <v>0</v>
      </c>
      <c r="F28" s="26">
        <v>0</v>
      </c>
      <c r="G28" s="5">
        <f>SUM('2020 Statistics'!C22:L22)</f>
        <v>300</v>
      </c>
      <c r="H28" s="5">
        <f>SUM('2019 Statistics'!C22:L22)</f>
        <v>900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Statistics'!L24</f>
        <v>0.47733333333333333</v>
      </c>
      <c r="E30" s="71">
        <f>'2019 Statistics'!L24</f>
        <v>0.68733333333333335</v>
      </c>
      <c r="F30" s="67">
        <f>D30-E30</f>
        <v>-0.21000000000000002</v>
      </c>
      <c r="G30" s="71">
        <f>(G24/G26)</f>
        <v>0.36764573991031391</v>
      </c>
      <c r="H30" s="71">
        <f>(H24/H26)</f>
        <v>0.70230323115161553</v>
      </c>
      <c r="I30" s="67">
        <f>F30</f>
        <v>-0.21000000000000002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0.47733333333333333</v>
      </c>
      <c r="E31" s="26">
        <f>'2019 Statistics'!L25</f>
        <v>0.68733333333333335</v>
      </c>
      <c r="F31" s="60">
        <f>D31-E31</f>
        <v>-0.21000000000000002</v>
      </c>
      <c r="G31" s="26">
        <f>(SUM(G13,G19)/G27)</f>
        <v>0.36395033860045145</v>
      </c>
      <c r="H31" s="26">
        <f>(SUM(H13,H19)/H27)</f>
        <v>0.66370058873002524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Statistics'!L26</f>
        <v>0</v>
      </c>
      <c r="F32" s="60" t="s">
        <v>34</v>
      </c>
      <c r="G32" s="26">
        <f>SUM(G21,G15)/G28</f>
        <v>0.91333333333333333</v>
      </c>
      <c r="H32" s="26">
        <f>SUM(H21,H15)/H28</f>
        <v>0.91666666666666663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Statistics'!L28</f>
        <v>0.967741935483871</v>
      </c>
      <c r="E34" s="72">
        <f>'2019 Statistics'!L28</f>
        <v>0.967741935483871</v>
      </c>
      <c r="F34" s="67">
        <v>-0.3</v>
      </c>
      <c r="G34" s="73">
        <f>SUM('2020 Statistics'!C30:L30)/SUM('2020 Statistics'!C29:L29)</f>
        <v>0.96304347826086956</v>
      </c>
      <c r="H34" s="72">
        <f>SUM('2019 Statistics'!C30:L30)/SUM('2019 Statistics'!C29:L29)</f>
        <v>0.97538966365873669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Statistics'!L32</f>
        <v>117833</v>
      </c>
      <c r="E36" s="53">
        <f>'2019 Statistics'!L32</f>
        <v>120391</v>
      </c>
      <c r="F36" s="67">
        <f>(D36/E36)-1</f>
        <v>-2.124743543952623E-2</v>
      </c>
      <c r="G36" s="74">
        <f>SUM(G37:G43)</f>
        <v>1037712</v>
      </c>
      <c r="H36" s="53">
        <f>SUM(H37:H43)</f>
        <v>1138674</v>
      </c>
      <c r="I36" s="67">
        <f>(G36/H36)-1</f>
        <v>-8.8666290790867297E-2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Statistics'!L33</f>
        <v>888</v>
      </c>
      <c r="E37" s="19">
        <f>'2019 Statistics'!L33</f>
        <v>55822</v>
      </c>
      <c r="F37" s="60">
        <f>(D37/E37)-1</f>
        <v>-0.98409229336104043</v>
      </c>
      <c r="G37" s="19">
        <f>SUM('2020 Statistics'!C33:L33)</f>
        <v>45617</v>
      </c>
      <c r="H37" s="19">
        <f>SUM('2019 Statistics'!C33:L33)</f>
        <v>502918</v>
      </c>
      <c r="I37" s="60">
        <f>(G37/H37)-1</f>
        <v>-0.90929535232383807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Statistics'!L34</f>
        <v>47346</v>
      </c>
      <c r="E38" s="19">
        <f>'2019 Statistics'!L34</f>
        <v>0</v>
      </c>
      <c r="F38" s="60">
        <v>0</v>
      </c>
      <c r="G38" s="19">
        <f>SUM('2020 Statistics'!C34:L34)</f>
        <v>403690</v>
      </c>
      <c r="H38" s="19">
        <f>SUM('2019 Statistics'!C34:L34)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Statistics'!L35</f>
        <v>24837</v>
      </c>
      <c r="E39" s="19">
        <f>'2019 Statistics'!L35</f>
        <v>21551</v>
      </c>
      <c r="F39" s="60">
        <v>0</v>
      </c>
      <c r="G39" s="19">
        <f>SUM('2020 Statistics'!C35:L35)</f>
        <v>223674</v>
      </c>
      <c r="H39" s="19">
        <f>SUM('2019 Statistics'!C35:L35)</f>
        <v>152535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Statistics'!L36</f>
        <v>0</v>
      </c>
      <c r="E40" s="19">
        <f>'2019 Statistics'!L36</f>
        <v>0</v>
      </c>
      <c r="F40" s="60">
        <v>0</v>
      </c>
      <c r="G40" s="19">
        <f>SUM('2020 Statistics'!C36:L36)</f>
        <v>0</v>
      </c>
      <c r="H40" s="19">
        <f>SUM('2019 Statistics'!C36:L36)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Statistics'!L37</f>
        <v>44762</v>
      </c>
      <c r="E41" s="19">
        <f>'2019 Statistics'!L37</f>
        <v>43018</v>
      </c>
      <c r="F41" s="60">
        <f>(D41/E41)-1</f>
        <v>4.0541168813055029E-2</v>
      </c>
      <c r="G41" s="19">
        <f>SUM('2020 Statistics'!C37:L37)</f>
        <v>364731</v>
      </c>
      <c r="H41" s="19">
        <f>SUM('2019 Statistics'!C37:L37)</f>
        <v>482536</v>
      </c>
      <c r="I41" s="60">
        <f>(G41/H41)-1</f>
        <v>-0.24413722499461177</v>
      </c>
    </row>
    <row r="42" spans="1:12" x14ac:dyDescent="0.2">
      <c r="A42" s="7" t="s">
        <v>21</v>
      </c>
      <c r="B42" s="7"/>
      <c r="C42" s="7"/>
      <c r="D42" s="19">
        <f>'2020 Statistics'!L38</f>
        <v>0</v>
      </c>
      <c r="E42" s="19">
        <f>'2019 Statistics'!L38</f>
        <v>0</v>
      </c>
      <c r="F42" s="60">
        <v>0</v>
      </c>
      <c r="G42" s="19">
        <f>SUM('2020 Statistics'!C38:L38)</f>
        <v>0</v>
      </c>
      <c r="H42" s="19">
        <f>SUM('2019 Statistics'!C38:L38)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Statistics'!L39</f>
        <v>0</v>
      </c>
      <c r="E43" s="19">
        <f>'2019 Statistics'!L39</f>
        <v>0</v>
      </c>
      <c r="F43" s="60">
        <v>0</v>
      </c>
      <c r="G43" s="19">
        <f>SUM('2020 Statistics'!C39:L39)</f>
        <v>0</v>
      </c>
      <c r="H43" s="19">
        <f>SUM('2019 Statistics'!C39:L39)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Statistics'!L41</f>
        <v>2465773</v>
      </c>
      <c r="E45" s="74">
        <f>'2019 Statistics'!L41</f>
        <v>3833331</v>
      </c>
      <c r="F45" s="67">
        <f>(D45/E45)-1</f>
        <v>-0.35675447802446492</v>
      </c>
      <c r="G45" s="74">
        <f>SUM('2020 Statistics'!C41:L41)</f>
        <v>29075838</v>
      </c>
      <c r="H45" s="74">
        <f>SUM('2019 Statistics'!C41:L41)</f>
        <v>39483056</v>
      </c>
      <c r="I45" s="67">
        <f>(G45/H45)-1</f>
        <v>-0.2635869422062973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270F8-D2C0-46DD-8053-84C7F6D344FF}">
  <sheetPr>
    <pageSetUpPr fitToPage="1"/>
  </sheetPr>
  <dimension ref="A1:L52"/>
  <sheetViews>
    <sheetView view="pageBreakPreview" zoomScale="90" zoomScaleNormal="100" zoomScaleSheetLayoutView="90" workbookViewId="0">
      <selection activeCell="D9" sqref="D9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61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97"/>
      <c r="B8" s="97"/>
      <c r="C8" s="97"/>
      <c r="D8" s="97"/>
      <c r="E8" s="97"/>
      <c r="F8" s="97"/>
      <c r="G8" s="97"/>
      <c r="H8" s="97"/>
      <c r="I8" s="97"/>
    </row>
    <row r="10" spans="1:12" ht="15" x14ac:dyDescent="0.25">
      <c r="B10" s="108"/>
      <c r="C10" s="108"/>
      <c r="D10" s="109" t="s">
        <v>45</v>
      </c>
      <c r="E10" s="109"/>
      <c r="F10" s="98" t="s">
        <v>46</v>
      </c>
      <c r="G10" s="109" t="s">
        <v>47</v>
      </c>
      <c r="H10" s="109"/>
      <c r="I10" s="98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98" t="s">
        <v>48</v>
      </c>
      <c r="G11" s="51">
        <v>2020</v>
      </c>
      <c r="H11" s="51">
        <v>2019</v>
      </c>
      <c r="I11" s="98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681</v>
      </c>
      <c r="E12" s="53">
        <f>SUM(E13,E15,E16)</f>
        <v>2185</v>
      </c>
      <c r="F12" s="54">
        <f>(D12/E12)-1</f>
        <v>-0.6883295194508009</v>
      </c>
      <c r="G12" s="53">
        <f>SUM(G13,G15,G16)</f>
        <v>7442</v>
      </c>
      <c r="H12" s="53">
        <f>SUM(H13,H15,H16)</f>
        <v>19054</v>
      </c>
      <c r="I12" s="54">
        <f>(G12/H12)-1</f>
        <v>-0.60942584234281516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Statistics'!K3</f>
        <v>681</v>
      </c>
      <c r="E13" s="57">
        <f>'2019 Statistics'!K3</f>
        <v>1936</v>
      </c>
      <c r="F13" s="58">
        <f>(D13/E13)-1</f>
        <v>-0.64824380165289264</v>
      </c>
      <c r="G13" s="57">
        <f>SUM('2020 Statistics'!C3:K3)</f>
        <v>7304</v>
      </c>
      <c r="H13" s="57">
        <f>SUM('2019 Statistics'!C3:K3)</f>
        <v>17668</v>
      </c>
      <c r="I13" s="58">
        <f>(G13/H13)-1</f>
        <v>-0.58659723794430607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Statistics'!K4</f>
        <v>681</v>
      </c>
      <c r="E14" s="5">
        <f>'2019 Statistics'!K4</f>
        <v>1936</v>
      </c>
      <c r="F14" s="60">
        <f>(D14/E14)-1</f>
        <v>-0.64824380165289264</v>
      </c>
      <c r="G14" s="5">
        <f>SUM('2020 Statistics'!C4:K4)</f>
        <v>7304</v>
      </c>
      <c r="H14" s="5">
        <f>SUM('2019 Statistics'!C4:K4)</f>
        <v>17668</v>
      </c>
      <c r="I14" s="60">
        <f>(G14/H14)-1</f>
        <v>-0.58659723794430607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Statistics'!K5</f>
        <v>0</v>
      </c>
      <c r="E15" s="57">
        <f>'2019 Statistics'!K5</f>
        <v>139</v>
      </c>
      <c r="F15" s="58">
        <v>0</v>
      </c>
      <c r="G15" s="57">
        <f>SUM('2020 Statistics'!C5:K5)</f>
        <v>138</v>
      </c>
      <c r="H15" s="57">
        <f>SUM('2019 Statistics'!C5:K5)</f>
        <v>414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Statistics'!K8</f>
        <v>0</v>
      </c>
      <c r="E16" s="57">
        <f>'2019 Statistics'!K8</f>
        <v>110</v>
      </c>
      <c r="F16" s="58">
        <v>-1</v>
      </c>
      <c r="G16" s="57">
        <f>SUM('2020 Statistics'!C8:K8)</f>
        <v>0</v>
      </c>
      <c r="H16" s="57">
        <f>SUM('2019 Statistics'!C8:K8)</f>
        <v>972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653</v>
      </c>
      <c r="E18" s="53">
        <f>SUM(E19,E21,E22)</f>
        <v>2234</v>
      </c>
      <c r="F18" s="54">
        <f>(D18/E18)-1</f>
        <v>-0.70769919427036698</v>
      </c>
      <c r="G18" s="53">
        <f>SUM(G19,G21,G22)</f>
        <v>7523</v>
      </c>
      <c r="H18" s="53">
        <f>SUM(H19,H21,H22)</f>
        <v>19030</v>
      </c>
      <c r="I18" s="54">
        <f>(G18/H18)-1</f>
        <v>-0.60467682606410933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Statistics'!K11</f>
        <v>653</v>
      </c>
      <c r="E19" s="57">
        <f>'2019 Statistics'!K11</f>
        <v>1987</v>
      </c>
      <c r="F19" s="58">
        <f>(D19/E19)-1</f>
        <v>-0.67136386512330148</v>
      </c>
      <c r="G19" s="57">
        <f>SUM('2020 Statistics'!C11:K11)</f>
        <v>7387</v>
      </c>
      <c r="H19" s="57">
        <f>SUM('2019 Statistics'!C11:K11)</f>
        <v>17665</v>
      </c>
      <c r="I19" s="58">
        <f>(G19/H19)-1</f>
        <v>-0.5818284743843759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Statistics'!K12</f>
        <v>653</v>
      </c>
      <c r="E20" s="5">
        <f>'2019 Statistics'!K12</f>
        <v>1987</v>
      </c>
      <c r="F20" s="60">
        <f>(D20/E20)-1</f>
        <v>-0.67136386512330148</v>
      </c>
      <c r="G20" s="61">
        <f>SUM('2020 Statistics'!C12:K12)</f>
        <v>7387</v>
      </c>
      <c r="H20" s="61">
        <f>SUM('2019 Statistics'!C12:K12)</f>
        <v>17665</v>
      </c>
      <c r="I20" s="60">
        <f>(G20/H20)-1</f>
        <v>-0.5818284743843759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Statistics'!K13</f>
        <v>0</v>
      </c>
      <c r="E21" s="57">
        <f>'2019 Statistics'!K13</f>
        <v>137</v>
      </c>
      <c r="F21" s="58">
        <v>0</v>
      </c>
      <c r="G21" s="57">
        <f>SUM('2020 Statistics'!C13:K13)</f>
        <v>136</v>
      </c>
      <c r="H21" s="57">
        <f>SUM('2019 Statistics'!C13:K13)</f>
        <v>411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Statistics'!K16</f>
        <v>0</v>
      </c>
      <c r="E22" s="57">
        <f>'2019 Statistics'!K16</f>
        <v>110</v>
      </c>
      <c r="F22" s="58">
        <v>-1</v>
      </c>
      <c r="G22" s="57">
        <f>SUM('2020 Statistics'!C16:K16)</f>
        <v>0</v>
      </c>
      <c r="H22" s="57">
        <f>SUM('2019 Statistics'!C16:K16)</f>
        <v>954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1334</v>
      </c>
      <c r="E24" s="53">
        <f>SUM(E12,E18)</f>
        <v>4419</v>
      </c>
      <c r="F24" s="54">
        <f>(D24/E24)-1</f>
        <v>-0.69812174700158414</v>
      </c>
      <c r="G24" s="53">
        <f>SUM(G18,G12)</f>
        <v>14965</v>
      </c>
      <c r="H24" s="53">
        <f>SUM(H18,H12)</f>
        <v>38084</v>
      </c>
      <c r="I24" s="54">
        <f>(G24/H24)-1</f>
        <v>-0.60705283058502257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2900</v>
      </c>
      <c r="E26" s="66">
        <f>SUM(E27:E28)</f>
        <v>6300</v>
      </c>
      <c r="F26" s="67">
        <f>(D26/E26)-1</f>
        <v>-0.53968253968253976</v>
      </c>
      <c r="G26" s="66">
        <f>SUM(G27:G28)</f>
        <v>41600</v>
      </c>
      <c r="H26" s="66">
        <f>SUM(H27:H28)</f>
        <v>54350</v>
      </c>
      <c r="I26" s="67">
        <f>(G26/H26)-1</f>
        <v>-0.23459061637534495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Statistics'!K21</f>
        <v>2900</v>
      </c>
      <c r="E27" s="5">
        <f>'2019 Statistics'!K21</f>
        <v>6000</v>
      </c>
      <c r="F27" s="60">
        <f>(D27/E27)-1</f>
        <v>-0.51666666666666661</v>
      </c>
      <c r="G27" s="5">
        <f>SUM('2020 Statistics'!C21:K21)</f>
        <v>41300</v>
      </c>
      <c r="H27" s="5">
        <f>SUM('2019 Statistics'!C21:K21)</f>
        <v>53450</v>
      </c>
      <c r="I27" s="60">
        <f>(G27/H27)-1</f>
        <v>-0.22731524789522917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Statistics'!K22</f>
        <v>0</v>
      </c>
      <c r="E28" s="5">
        <f>'2019 Statistics'!K22</f>
        <v>300</v>
      </c>
      <c r="F28" s="26">
        <v>0</v>
      </c>
      <c r="G28" s="5">
        <f>SUM('2020 Statistics'!C22:K22)</f>
        <v>300</v>
      </c>
      <c r="H28" s="5">
        <f>SUM('2019 Statistics'!C22:K22)</f>
        <v>900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Statistics'!K24</f>
        <v>0.46</v>
      </c>
      <c r="E30" s="71">
        <f>'2019 Statistics'!K24</f>
        <v>0.66650793650793649</v>
      </c>
      <c r="F30" s="67">
        <f>D30-E30</f>
        <v>-0.20650793650793647</v>
      </c>
      <c r="G30" s="71">
        <f>(G24/G26)</f>
        <v>0.35973557692307695</v>
      </c>
      <c r="H30" s="71">
        <f>(H24/H26)</f>
        <v>0.70071757129714807</v>
      </c>
      <c r="I30" s="67">
        <f>F30</f>
        <v>-0.20650793650793647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0.46</v>
      </c>
      <c r="E31" s="26">
        <f>'2019 Statistics'!K25</f>
        <v>0.65383333333333338</v>
      </c>
      <c r="F31" s="60">
        <f>D31-E31</f>
        <v>-0.19383333333333336</v>
      </c>
      <c r="G31" s="26">
        <f>(SUM(G13,G19)/G27)</f>
        <v>0.35571428571428571</v>
      </c>
      <c r="H31" s="26">
        <f>(SUM(H13,H19)/H27)</f>
        <v>0.66104770813844715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Statistics'!K26</f>
        <v>0.92</v>
      </c>
      <c r="F32" s="60" t="s">
        <v>34</v>
      </c>
      <c r="G32" s="26">
        <f>SUM(G21,G15)/G28</f>
        <v>0.91333333333333333</v>
      </c>
      <c r="H32" s="26">
        <f>SUM(H21,H15)/H28</f>
        <v>0.91666666666666663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Statistics'!K28</f>
        <v>1</v>
      </c>
      <c r="E34" s="72">
        <f>'2019 Statistics'!K28</f>
        <v>1</v>
      </c>
      <c r="F34" s="67">
        <v>-0.3</v>
      </c>
      <c r="G34" s="73">
        <f>SUM('2020 Statistics'!C30:K30)/SUM('2020 Statistics'!C29:K29)</f>
        <v>0.96270396270396275</v>
      </c>
      <c r="H34" s="72">
        <f>SUM('2019 Statistics'!C30:K30)/SUM('2019 Statistics'!C29:K29)</f>
        <v>0.9762557077625571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Statistics'!K32</f>
        <v>115679</v>
      </c>
      <c r="E36" s="53">
        <f>'2019 Statistics'!K32</f>
        <v>112428</v>
      </c>
      <c r="F36" s="67">
        <f>(D36/E36)-1</f>
        <v>2.8916284199665521E-2</v>
      </c>
      <c r="G36" s="74">
        <f>SUM(G37:G43)</f>
        <v>919879</v>
      </c>
      <c r="H36" s="53">
        <f>SUM(H37:H43)</f>
        <v>1018283</v>
      </c>
      <c r="I36" s="67">
        <f>(G36/H36)-1</f>
        <v>-9.6637182394285315E-2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Statistics'!K33</f>
        <v>0</v>
      </c>
      <c r="E37" s="19">
        <f>'2019 Statistics'!K33</f>
        <v>48069</v>
      </c>
      <c r="F37" s="60">
        <f>(D37/E37)-1</f>
        <v>-1</v>
      </c>
      <c r="G37" s="19">
        <f>SUM('2020 Statistics'!C33:K33)</f>
        <v>44729</v>
      </c>
      <c r="H37" s="19">
        <f>SUM('2019 Statistics'!C33:K33)</f>
        <v>447096</v>
      </c>
      <c r="I37" s="60">
        <f>(G37/H37)-1</f>
        <v>-0.89995660887147277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Statistics'!K34</f>
        <v>50016</v>
      </c>
      <c r="E38" s="19">
        <f>'2019 Statistics'!K34</f>
        <v>0</v>
      </c>
      <c r="F38" s="60">
        <v>0</v>
      </c>
      <c r="G38" s="19">
        <f>SUM('2020 Statistics'!C34:K34)</f>
        <v>356344</v>
      </c>
      <c r="H38" s="19">
        <f>SUM('2019 Statistics'!C34:K34)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Statistics'!K35</f>
        <v>25127</v>
      </c>
      <c r="E39" s="19">
        <f>'2019 Statistics'!K35</f>
        <v>22610</v>
      </c>
      <c r="F39" s="60">
        <v>0</v>
      </c>
      <c r="G39" s="19">
        <f>SUM('2020 Statistics'!C35:K35)</f>
        <v>198837</v>
      </c>
      <c r="H39" s="19">
        <f>SUM('2019 Statistics'!C35:K35)</f>
        <v>130984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Statistics'!K36</f>
        <v>0</v>
      </c>
      <c r="E40" s="19">
        <f>'2019 Statistics'!K36</f>
        <v>0</v>
      </c>
      <c r="F40" s="60">
        <v>0</v>
      </c>
      <c r="G40" s="19">
        <f>SUM('2020 Statistics'!C36:K36)</f>
        <v>0</v>
      </c>
      <c r="H40" s="19">
        <f>SUM('2019 Statistics'!C36:K36)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Statistics'!K37</f>
        <v>40536</v>
      </c>
      <c r="E41" s="19">
        <f>'2019 Statistics'!K37</f>
        <v>41749</v>
      </c>
      <c r="F41" s="60">
        <f>(D41/E41)-1</f>
        <v>-2.9054588133847536E-2</v>
      </c>
      <c r="G41" s="19">
        <f>SUM('2020 Statistics'!C37:K37)</f>
        <v>319969</v>
      </c>
      <c r="H41" s="19">
        <f>SUM('2019 Statistics'!C37:K37)</f>
        <v>439518</v>
      </c>
      <c r="I41" s="60">
        <f>(G41/H41)-1</f>
        <v>-0.27200023662284589</v>
      </c>
    </row>
    <row r="42" spans="1:12" x14ac:dyDescent="0.2">
      <c r="A42" s="7" t="s">
        <v>21</v>
      </c>
      <c r="B42" s="7"/>
      <c r="C42" s="7"/>
      <c r="D42" s="19">
        <f>'2020 Statistics'!K38</f>
        <v>0</v>
      </c>
      <c r="E42" s="19">
        <f>'2019 Statistics'!K38</f>
        <v>0</v>
      </c>
      <c r="F42" s="60">
        <v>0</v>
      </c>
      <c r="G42" s="19">
        <f>SUM('2020 Statistics'!C38:K38)</f>
        <v>0</v>
      </c>
      <c r="H42" s="19">
        <f>SUM('2019 Statistics'!C38:K38)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Statistics'!K39</f>
        <v>0</v>
      </c>
      <c r="E43" s="19">
        <f>'2019 Statistics'!K39</f>
        <v>0</v>
      </c>
      <c r="F43" s="60">
        <v>0</v>
      </c>
      <c r="G43" s="19">
        <f>SUM('2020 Statistics'!C39:K39)</f>
        <v>0</v>
      </c>
      <c r="H43" s="19">
        <f>SUM('2019 Statistics'!C39:K39)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Statistics'!K41</f>
        <v>2153494</v>
      </c>
      <c r="E45" s="74">
        <f>'2019 Statistics'!K41</f>
        <v>4069633</v>
      </c>
      <c r="F45" s="67">
        <f>(D45/E45)-1</f>
        <v>-0.47083827952053658</v>
      </c>
      <c r="G45" s="74">
        <f>SUM('2020 Statistics'!C41:K41)</f>
        <v>26610065</v>
      </c>
      <c r="H45" s="74">
        <f>SUM('2019 Statistics'!C41:K41)</f>
        <v>35649725</v>
      </c>
      <c r="I45" s="67">
        <f>(G45/H45)-1</f>
        <v>-0.25356885642175364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7501-784C-42E7-BCBE-978204840471}">
  <sheetPr>
    <pageSetUpPr fitToPage="1"/>
  </sheetPr>
  <dimension ref="A1:L52"/>
  <sheetViews>
    <sheetView view="pageBreakPreview" zoomScale="90" zoomScaleNormal="100" zoomScaleSheetLayoutView="9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60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95"/>
      <c r="B8" s="95"/>
      <c r="C8" s="95"/>
      <c r="D8" s="95"/>
      <c r="E8" s="95"/>
      <c r="F8" s="95"/>
      <c r="G8" s="95"/>
      <c r="H8" s="95"/>
      <c r="I8" s="95"/>
    </row>
    <row r="10" spans="1:12" ht="15" x14ac:dyDescent="0.25">
      <c r="B10" s="108"/>
      <c r="C10" s="108"/>
      <c r="D10" s="109" t="s">
        <v>45</v>
      </c>
      <c r="E10" s="109"/>
      <c r="F10" s="96" t="s">
        <v>46</v>
      </c>
      <c r="G10" s="109" t="s">
        <v>47</v>
      </c>
      <c r="H10" s="109"/>
      <c r="I10" s="96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96" t="s">
        <v>48</v>
      </c>
      <c r="G11" s="51">
        <v>2020</v>
      </c>
      <c r="H11" s="51">
        <v>2019</v>
      </c>
      <c r="I11" s="96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766</v>
      </c>
      <c r="E12" s="53">
        <f>SUM(E13,E15,E16)</f>
        <v>2211</v>
      </c>
      <c r="F12" s="54">
        <f>(D12/E12)-1</f>
        <v>-0.65355042966983268</v>
      </c>
      <c r="G12" s="53">
        <f>SUM(G13,G15,G16)</f>
        <v>6761</v>
      </c>
      <c r="H12" s="53">
        <f>SUM(H13,H15,H16)</f>
        <v>16869</v>
      </c>
      <c r="I12" s="54">
        <f>(G12/H12)-1</f>
        <v>-0.59920564348805505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Statistics'!J3</f>
        <v>766</v>
      </c>
      <c r="E13" s="57">
        <f>'2019 Statistics'!J3</f>
        <v>2123</v>
      </c>
      <c r="F13" s="58">
        <f>(D13/E13)-1</f>
        <v>-0.63918982571832306</v>
      </c>
      <c r="G13" s="57">
        <f>SUM('2020 Statistics'!C3:J3)</f>
        <v>6623</v>
      </c>
      <c r="H13" s="57">
        <f>SUM('2019 Statistics'!C3:J3)</f>
        <v>15732</v>
      </c>
      <c r="I13" s="58">
        <f>(G13/H13)-1</f>
        <v>-0.57901093312992624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Statistics'!J4</f>
        <v>766</v>
      </c>
      <c r="E14" s="5">
        <f>'2019 Statistics'!J4</f>
        <v>2123</v>
      </c>
      <c r="F14" s="60">
        <f>(D14/E14)-1</f>
        <v>-0.63918982571832306</v>
      </c>
      <c r="G14" s="5">
        <f>SUM('2020 Statistics'!C4:J4)</f>
        <v>6623</v>
      </c>
      <c r="H14" s="5">
        <f>SUM('2019 Statistics'!C4:J4)</f>
        <v>15732</v>
      </c>
      <c r="I14" s="60">
        <f>(G14/H14)-1</f>
        <v>-0.57901093312992624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Statistics'!J5</f>
        <v>0</v>
      </c>
      <c r="E15" s="57">
        <f>'2019 Statistics'!J5</f>
        <v>0</v>
      </c>
      <c r="F15" s="58">
        <v>0</v>
      </c>
      <c r="G15" s="57">
        <f>SUM('2020 Statistics'!C5:J5)</f>
        <v>138</v>
      </c>
      <c r="H15" s="57">
        <f>SUM('2019 Statistics'!C5:J5)</f>
        <v>275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Statistics'!J8</f>
        <v>0</v>
      </c>
      <c r="E16" s="57">
        <f>'2019 Statistics'!J8</f>
        <v>88</v>
      </c>
      <c r="F16" s="58">
        <v>-1</v>
      </c>
      <c r="G16" s="57">
        <f>SUM('2020 Statistics'!C8:J8)</f>
        <v>0</v>
      </c>
      <c r="H16" s="57">
        <f>SUM('2019 Statistics'!C8:J8)</f>
        <v>862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797</v>
      </c>
      <c r="E18" s="53">
        <f>SUM(E19,E21,E22)</f>
        <v>2110</v>
      </c>
      <c r="F18" s="54">
        <f>(D18/E18)-1</f>
        <v>-0.62227488151658772</v>
      </c>
      <c r="G18" s="53">
        <f>SUM(G19,G21,G22)</f>
        <v>6870</v>
      </c>
      <c r="H18" s="53">
        <f>SUM(H19,H21,H22)</f>
        <v>16796</v>
      </c>
      <c r="I18" s="54">
        <f>(G18/H18)-1</f>
        <v>-0.59097404143843768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Statistics'!J11</f>
        <v>797</v>
      </c>
      <c r="E19" s="57">
        <f>'2019 Statistics'!J11</f>
        <v>2022</v>
      </c>
      <c r="F19" s="58">
        <f>(D19/E19)-1</f>
        <v>-0.60583580613254207</v>
      </c>
      <c r="G19" s="57">
        <f>SUM('2020 Statistics'!C11:J11)</f>
        <v>6734</v>
      </c>
      <c r="H19" s="57">
        <f>SUM('2019 Statistics'!C11:J11)</f>
        <v>15678</v>
      </c>
      <c r="I19" s="58">
        <f>(G19/H19)-1</f>
        <v>-0.57048092868988398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Statistics'!J12</f>
        <v>797</v>
      </c>
      <c r="E20" s="5">
        <f>'2019 Statistics'!J12</f>
        <v>2022</v>
      </c>
      <c r="F20" s="60">
        <f>(D20/E20)-1</f>
        <v>-0.60583580613254207</v>
      </c>
      <c r="G20" s="61">
        <f>SUM('2020 Statistics'!C12:J12)</f>
        <v>6734</v>
      </c>
      <c r="H20" s="61">
        <f>SUM('2019 Statistics'!C12:J12)</f>
        <v>15678</v>
      </c>
      <c r="I20" s="60">
        <f>(G20/H20)-1</f>
        <v>-0.57048092868988398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Statistics'!J13</f>
        <v>0</v>
      </c>
      <c r="E21" s="57">
        <f>'2019 Statistics'!J13</f>
        <v>0</v>
      </c>
      <c r="F21" s="58">
        <v>0</v>
      </c>
      <c r="G21" s="57">
        <f>SUM('2020 Statistics'!C13:J13)</f>
        <v>136</v>
      </c>
      <c r="H21" s="57">
        <f>SUM('2019 Statistics'!C13:J13)</f>
        <v>274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Statistics'!J16</f>
        <v>0</v>
      </c>
      <c r="E22" s="57">
        <f>'2019 Statistics'!J16</f>
        <v>88</v>
      </c>
      <c r="F22" s="58">
        <v>-1</v>
      </c>
      <c r="G22" s="57">
        <f>SUM('2020 Statistics'!C16:J16)</f>
        <v>0</v>
      </c>
      <c r="H22" s="57">
        <f>SUM('2019 Statistics'!C16:J16)</f>
        <v>844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1563</v>
      </c>
      <c r="E24" s="53">
        <f>SUM(E12,E18)</f>
        <v>4321</v>
      </c>
      <c r="F24" s="54">
        <f>(D24/E24)-1</f>
        <v>-0.63827817634806761</v>
      </c>
      <c r="G24" s="53">
        <f>SUM(G18,G12)</f>
        <v>13631</v>
      </c>
      <c r="H24" s="53">
        <f>SUM(H18,H12)</f>
        <v>33665</v>
      </c>
      <c r="I24" s="54">
        <f>(G24/H24)-1</f>
        <v>-0.59509876726570621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5000</v>
      </c>
      <c r="E26" s="66">
        <f>SUM(E27:E28)</f>
        <v>6100</v>
      </c>
      <c r="F26" s="67">
        <f>(D26/E26)-1</f>
        <v>-0.18032786885245899</v>
      </c>
      <c r="G26" s="66">
        <f>SUM(G27:G28)</f>
        <v>38700</v>
      </c>
      <c r="H26" s="66">
        <f>SUM(H27:H28)</f>
        <v>48050</v>
      </c>
      <c r="I26" s="67">
        <f>(G26/H26)-1</f>
        <v>-0.19458896982310092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Statistics'!J21</f>
        <v>5000</v>
      </c>
      <c r="E27" s="5">
        <f>'2019 Statistics'!J21</f>
        <v>6100</v>
      </c>
      <c r="F27" s="60">
        <f>(D27/E27)-1</f>
        <v>-0.18032786885245899</v>
      </c>
      <c r="G27" s="5">
        <f>SUM('2020 Statistics'!C21:J21)</f>
        <v>38400</v>
      </c>
      <c r="H27" s="5">
        <f>SUM('2019 Statistics'!C21:J21)</f>
        <v>47450</v>
      </c>
      <c r="I27" s="60">
        <f>(G27/H27)-1</f>
        <v>-0.19072708113804004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Statistics'!J22</f>
        <v>0</v>
      </c>
      <c r="E28" s="5">
        <f>'2019 Statistics'!J22</f>
        <v>0</v>
      </c>
      <c r="F28" s="26">
        <v>0</v>
      </c>
      <c r="G28" s="5">
        <f>SUM('2020 Statistics'!C22:J22)</f>
        <v>300</v>
      </c>
      <c r="H28" s="5">
        <f>SUM('2019 Statistics'!C22:J22)</f>
        <v>600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Statistics'!J24</f>
        <v>0.31259999999999999</v>
      </c>
      <c r="E30" s="71">
        <f>'2019 Statistics'!J24</f>
        <v>0.67950819672131146</v>
      </c>
      <c r="F30" s="67">
        <f>D30-E30</f>
        <v>-0.36690819672131147</v>
      </c>
      <c r="G30" s="71">
        <f>(G24/G26)</f>
        <v>0.35222222222222221</v>
      </c>
      <c r="H30" s="71">
        <f>(H24/H26)</f>
        <v>0.70062434963579601</v>
      </c>
      <c r="I30" s="67">
        <f>F30</f>
        <v>-0.36690819672131147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0.31259999999999999</v>
      </c>
      <c r="E31" s="26">
        <f>'2019 Statistics'!J25</f>
        <v>0.67950819672131146</v>
      </c>
      <c r="F31" s="60">
        <f>D31-E31</f>
        <v>-0.36690819672131147</v>
      </c>
      <c r="G31" s="26">
        <f>(SUM(G13,G19)/G27)</f>
        <v>0.34783854166666667</v>
      </c>
      <c r="H31" s="26">
        <f>(SUM(H13,H19)/H27)</f>
        <v>0.66195995785036876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Statistics'!J26</f>
        <v>0</v>
      </c>
      <c r="F32" s="60" t="s">
        <v>34</v>
      </c>
      <c r="G32" s="26">
        <f>SUM(G21,G15)/G28</f>
        <v>0.91333333333333333</v>
      </c>
      <c r="H32" s="26">
        <f>SUM(H21,H15)/H28</f>
        <v>0.91500000000000004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Statistics'!J28</f>
        <v>1</v>
      </c>
      <c r="E34" s="72">
        <f>'2019 Statistics'!J28</f>
        <v>0.9838709677419355</v>
      </c>
      <c r="F34" s="67">
        <v>-0.3</v>
      </c>
      <c r="G34" s="73">
        <f>SUM('2020 Statistics'!C30:J30)/SUM('2020 Statistics'!C29:J29)</f>
        <v>0.96</v>
      </c>
      <c r="H34" s="72">
        <f>SUM('2019 Statistics'!C30:J30)/SUM('2019 Statistics'!C29:J29)</f>
        <v>0.97333333333333338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Statistics'!J32</f>
        <v>121839</v>
      </c>
      <c r="E36" s="53">
        <f>'2019 Statistics'!J32</f>
        <v>111005</v>
      </c>
      <c r="F36" s="67">
        <f>(D36/E36)-1</f>
        <v>9.7599207242917041E-2</v>
      </c>
      <c r="G36" s="74">
        <f>SUM(G37:G43)</f>
        <v>804200</v>
      </c>
      <c r="H36" s="53">
        <f>SUM(H37:H43)</f>
        <v>905855</v>
      </c>
      <c r="I36" s="67">
        <f>(G36/H36)-1</f>
        <v>-0.11221994690099413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Statistics'!J33</f>
        <v>2570</v>
      </c>
      <c r="E37" s="19">
        <f>'2019 Statistics'!J33</f>
        <v>55967</v>
      </c>
      <c r="F37" s="60">
        <f>(D37/E37)-1</f>
        <v>-0.95408008290599822</v>
      </c>
      <c r="G37" s="19">
        <f>SUM('2020 Statistics'!C33:J33)</f>
        <v>44729</v>
      </c>
      <c r="H37" s="19">
        <f>SUM('2019 Statistics'!C33:J33)</f>
        <v>399027</v>
      </c>
      <c r="I37" s="60">
        <f>(G37/H37)-1</f>
        <v>-0.88790482849531482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Statistics'!J34</f>
        <v>40615</v>
      </c>
      <c r="E38" s="19">
        <f>'2019 Statistics'!J34</f>
        <v>0</v>
      </c>
      <c r="F38" s="60">
        <v>0</v>
      </c>
      <c r="G38" s="19">
        <f>SUM('2020 Statistics'!C34:J34)</f>
        <v>306328</v>
      </c>
      <c r="H38" s="19">
        <f>SUM('2019 Statistics'!C34:J34)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Statistics'!J35</f>
        <v>37788</v>
      </c>
      <c r="E39" s="19">
        <f>'2019 Statistics'!J35</f>
        <v>5311</v>
      </c>
      <c r="F39" s="60">
        <v>0</v>
      </c>
      <c r="G39" s="19">
        <f>SUM('2020 Statistics'!C35:J35)</f>
        <v>173710</v>
      </c>
      <c r="H39" s="19">
        <f>SUM('2019 Statistics'!C35:J35)</f>
        <v>108374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Statistics'!J36</f>
        <v>0</v>
      </c>
      <c r="E40" s="19">
        <f>'2019 Statistics'!J36</f>
        <v>0</v>
      </c>
      <c r="F40" s="60">
        <v>0</v>
      </c>
      <c r="G40" s="19">
        <f>SUM('2020 Statistics'!C36:J36)</f>
        <v>0</v>
      </c>
      <c r="H40" s="19">
        <f>SUM('2019 Statistics'!C36:J36)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Statistics'!J37</f>
        <v>40866</v>
      </c>
      <c r="E41" s="19">
        <f>'2019 Statistics'!J37</f>
        <v>49727</v>
      </c>
      <c r="F41" s="60">
        <f>(D41/E41)-1</f>
        <v>-0.17819293341645381</v>
      </c>
      <c r="G41" s="19">
        <f>SUM('2020 Statistics'!C37:J37)</f>
        <v>279433</v>
      </c>
      <c r="H41" s="19">
        <f>SUM('2019 Statistics'!C37:J37)</f>
        <v>397769</v>
      </c>
      <c r="I41" s="60">
        <f>(G41/H41)-1</f>
        <v>-0.29749930235890676</v>
      </c>
    </row>
    <row r="42" spans="1:12" x14ac:dyDescent="0.2">
      <c r="A42" s="7" t="s">
        <v>21</v>
      </c>
      <c r="B42" s="7"/>
      <c r="C42" s="7"/>
      <c r="D42" s="19">
        <f>'2020 Statistics'!J38</f>
        <v>0</v>
      </c>
      <c r="E42" s="19">
        <f>'2019 Statistics'!J38</f>
        <v>0</v>
      </c>
      <c r="F42" s="60">
        <v>0</v>
      </c>
      <c r="G42" s="19">
        <f>SUM('2020 Statistics'!C38:J38)</f>
        <v>0</v>
      </c>
      <c r="H42" s="19">
        <f>SUM('2019 Statistics'!C38:J38)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Statistics'!J39</f>
        <v>0</v>
      </c>
      <c r="E43" s="19">
        <f>'2019 Statistics'!J39</f>
        <v>0</v>
      </c>
      <c r="F43" s="60">
        <v>0</v>
      </c>
      <c r="G43" s="19">
        <f>SUM('2020 Statistics'!C39:J39)</f>
        <v>0</v>
      </c>
      <c r="H43" s="19">
        <f>SUM('2019 Statistics'!C39:J39)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Statistics'!J41</f>
        <v>3098294</v>
      </c>
      <c r="E45" s="74">
        <f>'2019 Statistics'!J41</f>
        <v>3962739</v>
      </c>
      <c r="F45" s="67">
        <f>(D45/E45)-1</f>
        <v>-0.21814330946347971</v>
      </c>
      <c r="G45" s="74">
        <f>SUM('2020 Statistics'!C41:J41)</f>
        <v>24456571</v>
      </c>
      <c r="H45" s="74">
        <f>SUM('2019 Statistics'!C41:J41)</f>
        <v>31580092</v>
      </c>
      <c r="I45" s="67">
        <f>(G45/H45)-1</f>
        <v>-0.2255699888398045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0D4E-A1DC-4219-A7DD-600C0E077825}">
  <sheetPr>
    <pageSetUpPr fitToPage="1"/>
  </sheetPr>
  <dimension ref="A1:L52"/>
  <sheetViews>
    <sheetView view="pageBreakPreview" topLeftCell="A6" zoomScaleNormal="100" zoomScaleSheetLayoutView="100" workbookViewId="0">
      <selection activeCell="B28" sqref="B28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59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93"/>
      <c r="B8" s="93"/>
      <c r="C8" s="93"/>
      <c r="D8" s="93"/>
      <c r="E8" s="93"/>
      <c r="F8" s="93"/>
      <c r="G8" s="93"/>
      <c r="H8" s="93"/>
      <c r="I8" s="93"/>
    </row>
    <row r="10" spans="1:12" ht="15" x14ac:dyDescent="0.25">
      <c r="B10" s="108"/>
      <c r="C10" s="108"/>
      <c r="D10" s="109" t="s">
        <v>45</v>
      </c>
      <c r="E10" s="109"/>
      <c r="F10" s="94" t="s">
        <v>46</v>
      </c>
      <c r="G10" s="109" t="s">
        <v>47</v>
      </c>
      <c r="H10" s="109"/>
      <c r="I10" s="94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94" t="s">
        <v>48</v>
      </c>
      <c r="G11" s="51">
        <v>2020</v>
      </c>
      <c r="H11" s="51">
        <v>2019</v>
      </c>
      <c r="I11" s="94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647</v>
      </c>
      <c r="E12" s="53">
        <f>SUM(E13,E15,E16)</f>
        <v>2487</v>
      </c>
      <c r="F12" s="54">
        <f>(D12/E12)-1</f>
        <v>-0.73984720546843585</v>
      </c>
      <c r="G12" s="53">
        <f>SUM(G13,G15,G16)</f>
        <v>5995</v>
      </c>
      <c r="H12" s="53">
        <f>SUM(H13,H15,H16)</f>
        <v>14658</v>
      </c>
      <c r="I12" s="54">
        <f>(G12/H12)-1</f>
        <v>-0.59100832310001361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Statistics'!I3</f>
        <v>647</v>
      </c>
      <c r="E13" s="57">
        <f>'2019 Statistics'!I3</f>
        <v>2377</v>
      </c>
      <c r="F13" s="58">
        <f>(D13/E13)-1</f>
        <v>-0.72780816154816996</v>
      </c>
      <c r="G13" s="57">
        <f>SUM('2020 Statistics'!C3:I3)</f>
        <v>5857</v>
      </c>
      <c r="H13" s="57">
        <f>SUM('2019 Statistics'!C3:I3)</f>
        <v>13609</v>
      </c>
      <c r="I13" s="58">
        <f>(G13/H13)-1</f>
        <v>-0.56962304357410543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Statistics'!I4</f>
        <v>647</v>
      </c>
      <c r="E14" s="5">
        <f>'2019 Statistics'!I4</f>
        <v>2377</v>
      </c>
      <c r="F14" s="60">
        <f>(D14/E14)-1</f>
        <v>-0.72780816154816996</v>
      </c>
      <c r="G14" s="5">
        <f>SUM('2020 Statistics'!C4:I4)</f>
        <v>5857</v>
      </c>
      <c r="H14" s="5">
        <f>SUM('2019 Statistics'!C4:I4)</f>
        <v>13609</v>
      </c>
      <c r="I14" s="60">
        <f>(G14/H14)-1</f>
        <v>-0.56962304357410543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Statistics'!I5</f>
        <v>0</v>
      </c>
      <c r="E15" s="57">
        <f>'2019 Statistics'!I5</f>
        <v>0</v>
      </c>
      <c r="F15" s="58">
        <v>0</v>
      </c>
      <c r="G15" s="57">
        <f>SUM('2020 Statistics'!C5:I5)</f>
        <v>138</v>
      </c>
      <c r="H15" s="57">
        <f>SUM('2019 Statistics'!C5:I5)</f>
        <v>275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Statistics'!I8</f>
        <v>0</v>
      </c>
      <c r="E16" s="57">
        <f>'2019 Statistics'!I8</f>
        <v>110</v>
      </c>
      <c r="F16" s="58">
        <v>-1</v>
      </c>
      <c r="G16" s="57">
        <f>SUM('2020 Statistics'!C8:I8)</f>
        <v>0</v>
      </c>
      <c r="H16" s="57">
        <f>SUM('2019 Statistics'!C8:I8)</f>
        <v>774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595</v>
      </c>
      <c r="E18" s="53">
        <f>SUM(E19,E21,E22)</f>
        <v>2465</v>
      </c>
      <c r="F18" s="54">
        <f>(D18/E18)-1</f>
        <v>-0.75862068965517238</v>
      </c>
      <c r="G18" s="53">
        <f>SUM(G19,G21,G22)</f>
        <v>6073</v>
      </c>
      <c r="H18" s="53">
        <f>SUM(H19,H21,H22)</f>
        <v>14686</v>
      </c>
      <c r="I18" s="54">
        <f>(G18/H18)-1</f>
        <v>-0.58647691679150205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Statistics'!I11</f>
        <v>595</v>
      </c>
      <c r="E19" s="57">
        <f>'2019 Statistics'!I11</f>
        <v>2355</v>
      </c>
      <c r="F19" s="58">
        <f>(D19/E19)-1</f>
        <v>-0.74734607218683657</v>
      </c>
      <c r="G19" s="57">
        <f>SUM('2020 Statistics'!C11:I11)</f>
        <v>5937</v>
      </c>
      <c r="H19" s="57">
        <f>SUM('2019 Statistics'!C11:I11)</f>
        <v>13656</v>
      </c>
      <c r="I19" s="58">
        <f>(G19/H19)-1</f>
        <v>-0.56524604569420034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Statistics'!I12</f>
        <v>595</v>
      </c>
      <c r="E20" s="5">
        <f>'2019 Statistics'!I12</f>
        <v>2355</v>
      </c>
      <c r="F20" s="60">
        <f>(D20/E20)-1</f>
        <v>-0.74734607218683657</v>
      </c>
      <c r="G20" s="61">
        <f>SUM('2020 Statistics'!C12:I12)</f>
        <v>5937</v>
      </c>
      <c r="H20" s="61">
        <f>SUM('2019 Statistics'!C12:I12)</f>
        <v>13656</v>
      </c>
      <c r="I20" s="60">
        <f>(G20/H20)-1</f>
        <v>-0.56524604569420034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Statistics'!I13</f>
        <v>0</v>
      </c>
      <c r="E21" s="57">
        <f>'2019 Statistics'!I13</f>
        <v>0</v>
      </c>
      <c r="F21" s="58">
        <v>0</v>
      </c>
      <c r="G21" s="57">
        <f>SUM('2020 Statistics'!C13:I13)</f>
        <v>136</v>
      </c>
      <c r="H21" s="57">
        <f>SUM('2019 Statistics'!C13:I13)</f>
        <v>274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Statistics'!I16</f>
        <v>0</v>
      </c>
      <c r="E22" s="57">
        <f>'2019 Statistics'!I16</f>
        <v>110</v>
      </c>
      <c r="F22" s="58">
        <v>-1</v>
      </c>
      <c r="G22" s="57">
        <f>SUM('2020 Statistics'!C16:I16)</f>
        <v>0</v>
      </c>
      <c r="H22" s="57">
        <f>SUM('2019 Statistics'!C16:I16)</f>
        <v>756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1242</v>
      </c>
      <c r="E24" s="53">
        <f>SUM(E12,E18)</f>
        <v>4952</v>
      </c>
      <c r="F24" s="54">
        <f>(D24/E24)-1</f>
        <v>-0.74919224555735053</v>
      </c>
      <c r="G24" s="53">
        <f>SUM(G18,G12)</f>
        <v>12068</v>
      </c>
      <c r="H24" s="53">
        <f>SUM(H18,H12)</f>
        <v>29344</v>
      </c>
      <c r="I24" s="54">
        <f>(G24/H24)-1</f>
        <v>-0.5887404580152672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6100</v>
      </c>
      <c r="E26" s="66">
        <f>SUM(E27:E28)</f>
        <v>6400</v>
      </c>
      <c r="F26" s="67">
        <f>(D26/E26)-1</f>
        <v>-4.6875E-2</v>
      </c>
      <c r="G26" s="66">
        <f>SUM(G27:G28)</f>
        <v>33700</v>
      </c>
      <c r="H26" s="66">
        <f>SUM(H27:H28)</f>
        <v>41950</v>
      </c>
      <c r="I26" s="67">
        <f>(G26/H26)-1</f>
        <v>-0.19666269368295586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Statistics'!I21</f>
        <v>6100</v>
      </c>
      <c r="E27" s="5">
        <f>'2019 Statistics'!I21</f>
        <v>6400</v>
      </c>
      <c r="F27" s="60">
        <f>(D27/E27)-1</f>
        <v>-4.6875E-2</v>
      </c>
      <c r="G27" s="5">
        <f>SUM('2020 Statistics'!C21:I21)</f>
        <v>33400</v>
      </c>
      <c r="H27" s="5">
        <f>SUM('2019 Statistics'!C21:I21)</f>
        <v>41350</v>
      </c>
      <c r="I27" s="60">
        <f>(G27/H27)-1</f>
        <v>-0.19226118500604594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Statistics'!I22</f>
        <v>0</v>
      </c>
      <c r="E28" s="5">
        <f>'2019 Statistics'!I22</f>
        <v>0</v>
      </c>
      <c r="F28" s="26">
        <v>0</v>
      </c>
      <c r="G28" s="5">
        <f>SUM('2020 Statistics'!C22:I22)</f>
        <v>300</v>
      </c>
      <c r="H28" s="5">
        <f>SUM('2019 Statistics'!C22:I22)</f>
        <v>600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Statistics'!I24</f>
        <v>0.20360655737704919</v>
      </c>
      <c r="E30" s="71">
        <f>'2019 Statistics'!I24</f>
        <v>0.739375</v>
      </c>
      <c r="F30" s="67">
        <f>D30-E30</f>
        <v>-0.53576844262295076</v>
      </c>
      <c r="G30" s="71">
        <f>(G24/G26)</f>
        <v>0.35810089020771513</v>
      </c>
      <c r="H30" s="71">
        <f>(H24/H26)</f>
        <v>0.69949940405244337</v>
      </c>
      <c r="I30" s="67">
        <f>F30</f>
        <v>-0.53576844262295076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0.20360655737704919</v>
      </c>
      <c r="E31" s="26">
        <f>'2019 Statistics'!I25</f>
        <v>0.739375</v>
      </c>
      <c r="F31" s="60">
        <f>D31-E31</f>
        <v>-0.53576844262295076</v>
      </c>
      <c r="G31" s="26">
        <f>(SUM(G13,G19)/G27)</f>
        <v>0.35311377245508985</v>
      </c>
      <c r="H31" s="26">
        <f>(SUM(H13,H19)/H27)</f>
        <v>0.65937122128174119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Statistics'!I26</f>
        <v>0</v>
      </c>
      <c r="F32" s="60" t="s">
        <v>34</v>
      </c>
      <c r="G32" s="26">
        <f>SUM(G21,G15)/G28</f>
        <v>0.91333333333333333</v>
      </c>
      <c r="H32" s="26">
        <f>SUM(H21,H15)/H28</f>
        <v>0.91500000000000004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Statistics'!I28</f>
        <v>1.0166666666666666</v>
      </c>
      <c r="E34" s="72">
        <f>'2019 Statistics'!I28</f>
        <v>1</v>
      </c>
      <c r="F34" s="67">
        <v>-0.3</v>
      </c>
      <c r="G34" s="73">
        <f>SUM('2020 Statistics'!C30:I30)/SUM('2020 Statistics'!C29:I29)</f>
        <v>0.95428571428571429</v>
      </c>
      <c r="H34" s="72">
        <f>SUM('2019 Statistics'!C30:I30)/SUM('2019 Statistics'!C29:I29)</f>
        <v>0.97179788484136309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Statistics'!I32</f>
        <v>99233</v>
      </c>
      <c r="E36" s="53">
        <f>'2019 Statistics'!I32</f>
        <v>124317</v>
      </c>
      <c r="F36" s="67">
        <f>(D36/E36)-1</f>
        <v>-0.20177449584529872</v>
      </c>
      <c r="G36" s="74">
        <f>SUM(G37:G43)</f>
        <v>682361</v>
      </c>
      <c r="H36" s="53">
        <f>SUM(H37:H43)</f>
        <v>794850</v>
      </c>
      <c r="I36" s="67">
        <f>(G36/H36)-1</f>
        <v>-0.14152229980499464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Statistics'!I33</f>
        <v>2182</v>
      </c>
      <c r="E37" s="19">
        <f>'2019 Statistics'!I33</f>
        <v>56104</v>
      </c>
      <c r="F37" s="60">
        <f>(D37/E37)-1</f>
        <v>-0.96110794239269925</v>
      </c>
      <c r="G37" s="19">
        <f>SUM('2020 Statistics'!C33:I33)</f>
        <v>42159</v>
      </c>
      <c r="H37" s="19">
        <f>SUM('2019 Statistics'!C33:I33)</f>
        <v>343060</v>
      </c>
      <c r="I37" s="60">
        <f>(G37/H37)-1</f>
        <v>-0.87710896053168541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Statistics'!I34</f>
        <v>41355</v>
      </c>
      <c r="E38" s="19">
        <f>'2019 Statistics'!I34</f>
        <v>0</v>
      </c>
      <c r="F38" s="60">
        <v>0</v>
      </c>
      <c r="G38" s="19">
        <f>SUM('2020 Statistics'!C34:I34)</f>
        <v>265713</v>
      </c>
      <c r="H38" s="19">
        <f>SUM('2019 Statistics'!C34:I34)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Statistics'!I35</f>
        <v>22067</v>
      </c>
      <c r="E39" s="19">
        <f>'2019 Statistics'!I35</f>
        <v>19418</v>
      </c>
      <c r="F39" s="60">
        <v>0</v>
      </c>
      <c r="G39" s="19">
        <f>SUM('2020 Statistics'!C35:I35)</f>
        <v>135922</v>
      </c>
      <c r="H39" s="19">
        <f>SUM('2019 Statistics'!C35:I35)</f>
        <v>103063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Statistics'!I36</f>
        <v>0</v>
      </c>
      <c r="E40" s="19">
        <f>'2019 Statistics'!I36</f>
        <v>0</v>
      </c>
      <c r="F40" s="60">
        <v>0</v>
      </c>
      <c r="G40" s="19">
        <f>SUM('2020 Statistics'!C36:I36)</f>
        <v>0</v>
      </c>
      <c r="H40" s="19">
        <f>SUM('2019 Statistics'!C36:I36)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Statistics'!I37</f>
        <v>33629</v>
      </c>
      <c r="E41" s="19">
        <f>'2019 Statistics'!I37</f>
        <v>48795</v>
      </c>
      <c r="F41" s="60">
        <f>(D41/E41)-1</f>
        <v>-0.31081053386617485</v>
      </c>
      <c r="G41" s="19">
        <f>SUM('2020 Statistics'!C37:I37)</f>
        <v>238567</v>
      </c>
      <c r="H41" s="19">
        <f>SUM('2019 Statistics'!C37:I37)</f>
        <v>348042</v>
      </c>
      <c r="I41" s="60">
        <f>(G41/H41)-1</f>
        <v>-0.31454537096097601</v>
      </c>
    </row>
    <row r="42" spans="1:12" x14ac:dyDescent="0.2">
      <c r="A42" s="7" t="s">
        <v>21</v>
      </c>
      <c r="B42" s="7"/>
      <c r="C42" s="7"/>
      <c r="D42" s="19">
        <f>'2020 Statistics'!I38</f>
        <v>0</v>
      </c>
      <c r="E42" s="19">
        <f>'2019 Statistics'!I38</f>
        <v>0</v>
      </c>
      <c r="F42" s="60">
        <v>0</v>
      </c>
      <c r="G42" s="19">
        <f>SUM('2020 Statistics'!C38:I38)</f>
        <v>0</v>
      </c>
      <c r="H42" s="19">
        <f>SUM('2019 Statistics'!C38:I38)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Statistics'!I39</f>
        <v>0</v>
      </c>
      <c r="E43" s="19">
        <f>'2019 Statistics'!I39</f>
        <v>0</v>
      </c>
      <c r="F43" s="60">
        <v>0</v>
      </c>
      <c r="G43" s="19">
        <f>SUM('2020 Statistics'!C39:I39)</f>
        <v>0</v>
      </c>
      <c r="H43" s="19">
        <f>SUM('2019 Statistics'!C39:I39)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Statistics'!I41</f>
        <v>3682957</v>
      </c>
      <c r="E45" s="74">
        <f>'2019 Statistics'!I41</f>
        <v>4099218</v>
      </c>
      <c r="F45" s="67">
        <f>(D45/E45)-1</f>
        <v>-0.1015464412968522</v>
      </c>
      <c r="G45" s="74">
        <f>SUM('2020 Statistics'!C41:I41)</f>
        <v>21358277</v>
      </c>
      <c r="H45" s="74">
        <f>SUM('2019 Statistics'!C41:I41)</f>
        <v>27617353</v>
      </c>
      <c r="I45" s="67">
        <f>(G45/H45)-1</f>
        <v>-0.22663562289984851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F24D-E937-4104-8CB7-0BE2F27C32C9}">
  <dimension ref="A1:L52"/>
  <sheetViews>
    <sheetView view="pageBreakPreview" zoomScaleNormal="100" zoomScaleSheetLayoutView="10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58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91"/>
      <c r="B8" s="91"/>
      <c r="C8" s="91"/>
      <c r="D8" s="91"/>
      <c r="E8" s="91"/>
      <c r="F8" s="91"/>
      <c r="G8" s="91"/>
      <c r="H8" s="91"/>
      <c r="I8" s="91"/>
    </row>
    <row r="10" spans="1:12" ht="15" x14ac:dyDescent="0.25">
      <c r="B10" s="108"/>
      <c r="C10" s="108"/>
      <c r="D10" s="109" t="s">
        <v>45</v>
      </c>
      <c r="E10" s="109"/>
      <c r="F10" s="92" t="s">
        <v>46</v>
      </c>
      <c r="G10" s="109" t="s">
        <v>47</v>
      </c>
      <c r="H10" s="109"/>
      <c r="I10" s="92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92" t="s">
        <v>48</v>
      </c>
      <c r="G11" s="51">
        <v>2020</v>
      </c>
      <c r="H11" s="51">
        <v>2019</v>
      </c>
      <c r="I11" s="92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355</v>
      </c>
      <c r="E12" s="53">
        <f>SUM(E13,E15,E16)</f>
        <v>1860</v>
      </c>
      <c r="F12" s="54">
        <f>(D12/E12)-1</f>
        <v>-0.80913978494623651</v>
      </c>
      <c r="G12" s="53">
        <f>SUM(G13,G15,G16)</f>
        <v>5348</v>
      </c>
      <c r="H12" s="53">
        <f>SUM(H13,H15,H16)</f>
        <v>12171</v>
      </c>
      <c r="I12" s="54">
        <f>(G12/H12)-1</f>
        <v>-0.56059485662640696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Statistics'!H3</f>
        <v>355</v>
      </c>
      <c r="E13" s="57">
        <f>'2019 Statistics'!H3</f>
        <v>1838</v>
      </c>
      <c r="F13" s="58">
        <f>(D13/E13)-1</f>
        <v>-0.80685527747551689</v>
      </c>
      <c r="G13" s="57">
        <f>SUM('2020 Statistics'!C3:H3)</f>
        <v>5210</v>
      </c>
      <c r="H13" s="57">
        <f>SUM('2019 Statistics'!C3:H3)</f>
        <v>11232</v>
      </c>
      <c r="I13" s="58">
        <f>(G13/H13)-1</f>
        <v>-0.53614672364672367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Statistics'!H4</f>
        <v>355</v>
      </c>
      <c r="E14" s="5">
        <f>'2019 Statistics'!H4</f>
        <v>1838</v>
      </c>
      <c r="F14" s="60">
        <f>(D14/E14)-1</f>
        <v>-0.80685527747551689</v>
      </c>
      <c r="G14" s="5">
        <f>SUM('2020 Statistics'!C4:H4)</f>
        <v>5210</v>
      </c>
      <c r="H14" s="5">
        <f>SUM('2019 Statistics'!C4:H4)</f>
        <v>11232</v>
      </c>
      <c r="I14" s="60">
        <f>(G14/H14)-1</f>
        <v>-0.53614672364672367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Statistics'!H5</f>
        <v>0</v>
      </c>
      <c r="E15" s="57">
        <f>'2019 Statistics'!H5</f>
        <v>0</v>
      </c>
      <c r="F15" s="58">
        <v>0</v>
      </c>
      <c r="G15" s="57">
        <f>SUM('2020 Statistics'!C5:H5)</f>
        <v>138</v>
      </c>
      <c r="H15" s="57">
        <f>SUM('2019 Statistics'!C5:H5)</f>
        <v>275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Statistics'!H8</f>
        <v>0</v>
      </c>
      <c r="E16" s="57">
        <f>'2019 Statistics'!H8</f>
        <v>22</v>
      </c>
      <c r="F16" s="58">
        <v>-1</v>
      </c>
      <c r="G16" s="57">
        <f>SUM('2020 Statistics'!C8:H8)</f>
        <v>0</v>
      </c>
      <c r="H16" s="57">
        <f>SUM('2019 Statistics'!C8:H8)</f>
        <v>664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374</v>
      </c>
      <c r="E18" s="53">
        <f>SUM(E19,E21,E22)</f>
        <v>1895</v>
      </c>
      <c r="F18" s="54">
        <f>(D18/E18)-1</f>
        <v>-0.8026385224274406</v>
      </c>
      <c r="G18" s="53">
        <f>SUM(G19,G21,G22)</f>
        <v>5478</v>
      </c>
      <c r="H18" s="53">
        <f>SUM(H19,H21,H22)</f>
        <v>12221</v>
      </c>
      <c r="I18" s="54">
        <f>(G18/H18)-1</f>
        <v>-0.55175517551755182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Statistics'!H11</f>
        <v>374</v>
      </c>
      <c r="E19" s="57">
        <f>'2019 Statistics'!H11</f>
        <v>1873</v>
      </c>
      <c r="F19" s="58">
        <f>(D19/E19)-1</f>
        <v>-0.80032034169781097</v>
      </c>
      <c r="G19" s="57">
        <f>SUM('2020 Statistics'!C11:H11)</f>
        <v>5342</v>
      </c>
      <c r="H19" s="57">
        <f>SUM('2019 Statistics'!C11:H11)</f>
        <v>11301</v>
      </c>
      <c r="I19" s="58">
        <f>(G19/H19)-1</f>
        <v>-0.52729846916202106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Statistics'!H12</f>
        <v>374</v>
      </c>
      <c r="E20" s="5">
        <f>'2019 Statistics'!H12</f>
        <v>1873</v>
      </c>
      <c r="F20" s="60">
        <f>(D20/E20)-1</f>
        <v>-0.80032034169781097</v>
      </c>
      <c r="G20" s="61">
        <f>SUM('2020 Statistics'!C12:H12)</f>
        <v>5342</v>
      </c>
      <c r="H20" s="61">
        <f>SUM('2019 Statistics'!C12:H12)</f>
        <v>11301</v>
      </c>
      <c r="I20" s="60">
        <f>(G20/H20)-1</f>
        <v>-0.52729846916202106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Statistics'!H13</f>
        <v>0</v>
      </c>
      <c r="E21" s="57">
        <f>'2019 Statistics'!H13</f>
        <v>0</v>
      </c>
      <c r="F21" s="58">
        <v>0</v>
      </c>
      <c r="G21" s="57">
        <f>SUM('2020 Statistics'!C13:H13)</f>
        <v>136</v>
      </c>
      <c r="H21" s="57">
        <f>SUM('2019 Statistics'!C13:H13)</f>
        <v>274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Statistics'!H16</f>
        <v>0</v>
      </c>
      <c r="E22" s="57">
        <f>'2019 Statistics'!H16</f>
        <v>22</v>
      </c>
      <c r="F22" s="58">
        <v>-1</v>
      </c>
      <c r="G22" s="57">
        <f>SUM('2020 Statistics'!C16:H16)</f>
        <v>0</v>
      </c>
      <c r="H22" s="57">
        <f>SUM('2019 Statistics'!C16:H16)</f>
        <v>646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729</v>
      </c>
      <c r="E24" s="53">
        <f>SUM(E12,E18)</f>
        <v>3755</v>
      </c>
      <c r="F24" s="54">
        <f>(D24/E24)-1</f>
        <v>-0.80585885486018638</v>
      </c>
      <c r="G24" s="53">
        <f>SUM(G18,G12)</f>
        <v>10826</v>
      </c>
      <c r="H24" s="53">
        <f>SUM(H18,H12)</f>
        <v>24392</v>
      </c>
      <c r="I24" s="54">
        <f>(G24/H24)-1</f>
        <v>-0.55616595605116426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4200</v>
      </c>
      <c r="E26" s="66">
        <f>SUM(E27:E28)</f>
        <v>5500</v>
      </c>
      <c r="F26" s="67">
        <f>(D26/E26)-1</f>
        <v>-0.23636363636363633</v>
      </c>
      <c r="G26" s="66">
        <f>SUM(G27:G28)</f>
        <v>27600</v>
      </c>
      <c r="H26" s="66">
        <f>SUM(H27:H28)</f>
        <v>35550</v>
      </c>
      <c r="I26" s="67">
        <f>(G26/H26)-1</f>
        <v>-0.22362869198312241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Statistics'!H21</f>
        <v>4200</v>
      </c>
      <c r="E27" s="5">
        <f>'2019 Statistics'!H21</f>
        <v>5500</v>
      </c>
      <c r="F27" s="60">
        <f>(D27/E27)-1</f>
        <v>-0.23636363636363633</v>
      </c>
      <c r="G27" s="5">
        <f>SUM('2020 Statistics'!C21:H21)</f>
        <v>27300</v>
      </c>
      <c r="H27" s="5">
        <f>SUM('2019 Statistics'!C21:H21)</f>
        <v>34950</v>
      </c>
      <c r="I27" s="60">
        <f>(G27/H27)-1</f>
        <v>-0.2188841201716738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Statistics'!H22</f>
        <v>0</v>
      </c>
      <c r="E28" s="5">
        <f>'2019 Statistics'!H22</f>
        <v>0</v>
      </c>
      <c r="F28" s="26">
        <v>0</v>
      </c>
      <c r="G28" s="5">
        <f>SUM('2020 Statistics'!C22:H22)</f>
        <v>300</v>
      </c>
      <c r="H28" s="5">
        <f>SUM('2019 Statistics'!C22:H22)</f>
        <v>600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Statistics'!H24</f>
        <v>0.17357142857142857</v>
      </c>
      <c r="E30" s="71">
        <f>'2019 Statistics'!H24</f>
        <v>0.67472727272727273</v>
      </c>
      <c r="F30" s="67">
        <f>D30-E30</f>
        <v>-0.50115584415584413</v>
      </c>
      <c r="G30" s="71">
        <f>(G24/G26)</f>
        <v>0.39224637681159419</v>
      </c>
      <c r="H30" s="71">
        <f>(H24/H26)</f>
        <v>0.68613220815752463</v>
      </c>
      <c r="I30" s="67">
        <f>F30</f>
        <v>-0.50115584415584413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0.17357142857142857</v>
      </c>
      <c r="E31" s="26">
        <f>'2019 Statistics'!H25</f>
        <v>0.67472727272727273</v>
      </c>
      <c r="F31" s="60">
        <f>D31-E31</f>
        <v>-0.50115584415584413</v>
      </c>
      <c r="G31" s="26">
        <f>(SUM(G13,G19)/G27)</f>
        <v>0.38652014652014655</v>
      </c>
      <c r="H31" s="26">
        <f>(SUM(H13,H19)/H27)</f>
        <v>0.64472103004291847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Statistics'!H26</f>
        <v>0</v>
      </c>
      <c r="F32" s="60" t="s">
        <v>34</v>
      </c>
      <c r="G32" s="26">
        <f>SUM(G21,G15)/G28</f>
        <v>0.91333333333333333</v>
      </c>
      <c r="H32" s="26">
        <f>SUM(H21,H15)/H28</f>
        <v>0.91500000000000004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Statistics'!H28</f>
        <v>1</v>
      </c>
      <c r="E34" s="72">
        <f>'2019 Statistics'!H28</f>
        <v>0.91666666666666663</v>
      </c>
      <c r="F34" s="67">
        <v>-0.3</v>
      </c>
      <c r="G34" s="73">
        <f>SUM('2020 Statistics'!C30:H30)/SUM('2020 Statistics'!C29:H29)</f>
        <v>0.94137931034482758</v>
      </c>
      <c r="H34" s="72">
        <f>SUM('2019 Statistics'!C30:H30)/SUM('2019 Statistics'!C29:H29)</f>
        <v>0.96680497925311204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Statistics'!H32</f>
        <v>108816</v>
      </c>
      <c r="E36" s="53">
        <f>'2019 Statistics'!H32</f>
        <v>121606</v>
      </c>
      <c r="F36" s="67">
        <f>(D36/E36)-1</f>
        <v>-0.10517573146061876</v>
      </c>
      <c r="G36" s="74">
        <f>SUM(G37:G43)</f>
        <v>583128</v>
      </c>
      <c r="H36" s="53">
        <f>SUM(H37:H43)</f>
        <v>670533</v>
      </c>
      <c r="I36" s="67">
        <f>(G36/H36)-1</f>
        <v>-0.13035152632308922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Statistics'!H33</f>
        <v>0</v>
      </c>
      <c r="E37" s="19">
        <f>'2019 Statistics'!H33</f>
        <v>56740</v>
      </c>
      <c r="F37" s="60">
        <f>(D37/E37)-1</f>
        <v>-1</v>
      </c>
      <c r="G37" s="19">
        <f>SUM('2020 Statistics'!C33:H33)</f>
        <v>39977</v>
      </c>
      <c r="H37" s="19">
        <f>SUM('2019 Statistics'!C33:H33)</f>
        <v>286956</v>
      </c>
      <c r="I37" s="60">
        <f>(G37/H37)-1</f>
        <v>-0.8606859588229554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Statistics'!H34</f>
        <v>46672</v>
      </c>
      <c r="E38" s="19">
        <f>'2019 Statistics'!H34</f>
        <v>0</v>
      </c>
      <c r="F38" s="60">
        <v>0</v>
      </c>
      <c r="G38" s="19">
        <f>SUM('2020 Statistics'!C34:H34)</f>
        <v>224358</v>
      </c>
      <c r="H38" s="19">
        <f>SUM('2019 Statistics'!C34:H34)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Statistics'!H35</f>
        <v>23714</v>
      </c>
      <c r="E39" s="19">
        <f>'2019 Statistics'!H35</f>
        <v>23710</v>
      </c>
      <c r="F39" s="60">
        <v>0</v>
      </c>
      <c r="G39" s="19">
        <f>SUM('2020 Statistics'!C35:H35)</f>
        <v>113855</v>
      </c>
      <c r="H39" s="19">
        <f>SUM('2019 Statistics'!C35:H35)</f>
        <v>83645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Statistics'!H36</f>
        <v>0</v>
      </c>
      <c r="E40" s="19">
        <f>'2019 Statistics'!H36</f>
        <v>0</v>
      </c>
      <c r="F40" s="60">
        <v>0</v>
      </c>
      <c r="G40" s="19">
        <f>SUM('2020 Statistics'!C36:H36)</f>
        <v>0</v>
      </c>
      <c r="H40" s="19">
        <f>SUM('2019 Statistics'!C36:H36)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Statistics'!H37</f>
        <v>38430</v>
      </c>
      <c r="E41" s="19">
        <f>'2019 Statistics'!H37</f>
        <v>41156</v>
      </c>
      <c r="F41" s="60">
        <f>(D41/E41)-1</f>
        <v>-6.6235785790650259E-2</v>
      </c>
      <c r="G41" s="19">
        <f>SUM('2020 Statistics'!C37:H37)</f>
        <v>204938</v>
      </c>
      <c r="H41" s="19">
        <f>SUM('2019 Statistics'!C37:H37)</f>
        <v>299247</v>
      </c>
      <c r="I41" s="60">
        <f>(G41/H41)-1</f>
        <v>-0.31515437080405151</v>
      </c>
    </row>
    <row r="42" spans="1:12" x14ac:dyDescent="0.2">
      <c r="A42" s="7" t="s">
        <v>21</v>
      </c>
      <c r="B42" s="7"/>
      <c r="C42" s="7"/>
      <c r="D42" s="19">
        <f>'2020 Statistics'!H38</f>
        <v>0</v>
      </c>
      <c r="E42" s="19">
        <f>'2019 Statistics'!H38</f>
        <v>0</v>
      </c>
      <c r="F42" s="60">
        <v>0</v>
      </c>
      <c r="G42" s="19">
        <f>SUM('2020 Statistics'!C38:H38)</f>
        <v>0</v>
      </c>
      <c r="H42" s="19">
        <f>SUM('2019 Statistics'!C38:H38)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Statistics'!H39</f>
        <v>0</v>
      </c>
      <c r="E43" s="19">
        <f>'2019 Statistics'!H39</f>
        <v>0</v>
      </c>
      <c r="F43" s="60">
        <v>0</v>
      </c>
      <c r="G43" s="19">
        <f>SUM('2020 Statistics'!C39:H39)</f>
        <v>0</v>
      </c>
      <c r="H43" s="19">
        <f>SUM('2019 Statistics'!C39:H39)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Statistics'!H41</f>
        <v>2822525</v>
      </c>
      <c r="E45" s="74">
        <f>'2019 Statistics'!H41</f>
        <v>3363184</v>
      </c>
      <c r="F45" s="67">
        <f>(D45/E45)-1</f>
        <v>-0.16075807924871188</v>
      </c>
      <c r="G45" s="74">
        <f>SUM('2020 Statistics'!C41:H41)</f>
        <v>17675320</v>
      </c>
      <c r="H45" s="74">
        <f>SUM('2019 Statistics'!C41:H41)</f>
        <v>23518135</v>
      </c>
      <c r="I45" s="67">
        <f>(G45/H45)-1</f>
        <v>-0.24843870485478547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3976-CC81-4ED6-A3A1-6A1BE623F17C}">
  <dimension ref="A1:L52"/>
  <sheetViews>
    <sheetView view="pageBreakPreview" zoomScaleNormal="100" zoomScaleSheetLayoutView="10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57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89"/>
      <c r="B8" s="89"/>
      <c r="C8" s="89"/>
      <c r="D8" s="89"/>
      <c r="E8" s="89"/>
      <c r="F8" s="89"/>
      <c r="G8" s="89"/>
      <c r="H8" s="89"/>
      <c r="I8" s="89"/>
    </row>
    <row r="10" spans="1:12" ht="15" x14ac:dyDescent="0.25">
      <c r="B10" s="108"/>
      <c r="C10" s="108"/>
      <c r="D10" s="109" t="s">
        <v>45</v>
      </c>
      <c r="E10" s="109"/>
      <c r="F10" s="90" t="s">
        <v>46</v>
      </c>
      <c r="G10" s="109" t="s">
        <v>47</v>
      </c>
      <c r="H10" s="109"/>
      <c r="I10" s="90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90" t="s">
        <v>48</v>
      </c>
      <c r="G11" s="51">
        <v>2020</v>
      </c>
      <c r="H11" s="51">
        <v>2019</v>
      </c>
      <c r="I11" s="90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179</v>
      </c>
      <c r="E12" s="53">
        <f>SUM(E13,E15,E16)</f>
        <v>2100</v>
      </c>
      <c r="F12" s="54">
        <f>(D12/E12)-1</f>
        <v>-0.91476190476190478</v>
      </c>
      <c r="G12" s="53">
        <f>SUM(G13,G15,G16)</f>
        <v>4993</v>
      </c>
      <c r="H12" s="53">
        <f>SUM(H13,H15,H16)</f>
        <v>10311</v>
      </c>
      <c r="I12" s="54">
        <f>(G12/H12)-1</f>
        <v>-0.51575986810202701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Statistics'!G3</f>
        <v>179</v>
      </c>
      <c r="E13" s="57">
        <f>'2019 Statistics'!G3</f>
        <v>2012</v>
      </c>
      <c r="F13" s="58">
        <f>(D13/E13)-1</f>
        <v>-0.91103379721669975</v>
      </c>
      <c r="G13" s="57">
        <f>SUM('2020 Statistics'!C3:G3)</f>
        <v>4855</v>
      </c>
      <c r="H13" s="57">
        <f>SUM('2019 Statistics'!C3:G3)</f>
        <v>9394</v>
      </c>
      <c r="I13" s="58">
        <f>(G13/H13)-1</f>
        <v>-0.48318075367255697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Statistics'!G4</f>
        <v>179</v>
      </c>
      <c r="E14" s="5">
        <f>'2019 Statistics'!G4</f>
        <v>2012</v>
      </c>
      <c r="F14" s="60">
        <f>(D14/E14)-1</f>
        <v>-0.91103379721669975</v>
      </c>
      <c r="G14" s="5">
        <f>SUM('2020 Statistics'!C4:G4)</f>
        <v>4855</v>
      </c>
      <c r="H14" s="5">
        <f>SUM('2019 Statistics'!C4:G4)</f>
        <v>9394</v>
      </c>
      <c r="I14" s="60">
        <f>(G14/H14)-1</f>
        <v>-0.48318075367255697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Statistics'!G5</f>
        <v>0</v>
      </c>
      <c r="E15" s="57">
        <f>'2019 Statistics'!G5</f>
        <v>0</v>
      </c>
      <c r="F15" s="58">
        <v>0</v>
      </c>
      <c r="G15" s="57">
        <f>SUM('2020 Statistics'!C5:G5)</f>
        <v>138</v>
      </c>
      <c r="H15" s="57">
        <f>SUM('2019 Statistics'!C5:G5)</f>
        <v>275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Statistics'!G8</f>
        <v>0</v>
      </c>
      <c r="E16" s="57">
        <f>'2019 Statistics'!G8</f>
        <v>88</v>
      </c>
      <c r="F16" s="58">
        <v>-1</v>
      </c>
      <c r="G16" s="57">
        <f>SUM('2020 Statistics'!C8:G8)</f>
        <v>0</v>
      </c>
      <c r="H16" s="57">
        <f>SUM('2019 Statistics'!C8:G8)</f>
        <v>642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231</v>
      </c>
      <c r="E18" s="53">
        <f>SUM(E19,E21,E22)</f>
        <v>2087</v>
      </c>
      <c r="F18" s="54">
        <f>(D18/E18)-1</f>
        <v>-0.88931480594154289</v>
      </c>
      <c r="G18" s="53">
        <f>SUM(G19,G21,G22)</f>
        <v>5104</v>
      </c>
      <c r="H18" s="53">
        <f>SUM(H19,H21,H22)</f>
        <v>10326</v>
      </c>
      <c r="I18" s="54">
        <f>(G18/H18)-1</f>
        <v>-0.5057137323261669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Statistics'!G11</f>
        <v>231</v>
      </c>
      <c r="E19" s="57">
        <f>'2019 Statistics'!G11</f>
        <v>1999</v>
      </c>
      <c r="F19" s="58">
        <f>(D19/E19)-1</f>
        <v>-0.88444222111055526</v>
      </c>
      <c r="G19" s="57">
        <f>SUM('2020 Statistics'!C11:G11)</f>
        <v>4968</v>
      </c>
      <c r="H19" s="57">
        <f>SUM('2019 Statistics'!C11:G11)</f>
        <v>9428</v>
      </c>
      <c r="I19" s="58">
        <f>(G19/H19)-1</f>
        <v>-0.47305897327110735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Statistics'!G12</f>
        <v>231</v>
      </c>
      <c r="E20" s="5">
        <f>'2019 Statistics'!G12</f>
        <v>1999</v>
      </c>
      <c r="F20" s="60">
        <f>(D20/E20)-1</f>
        <v>-0.88444222111055526</v>
      </c>
      <c r="G20" s="61">
        <f>SUM('2020 Statistics'!C12:G12)</f>
        <v>4968</v>
      </c>
      <c r="H20" s="61">
        <f>SUM('2019 Statistics'!C12:G12)</f>
        <v>9428</v>
      </c>
      <c r="I20" s="60">
        <f>(G20/H20)-1</f>
        <v>-0.47305897327110735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Statistics'!G13</f>
        <v>0</v>
      </c>
      <c r="E21" s="57">
        <f>'2019 Statistics'!G13</f>
        <v>0</v>
      </c>
      <c r="F21" s="58">
        <v>0</v>
      </c>
      <c r="G21" s="57">
        <f>SUM('2020 Statistics'!C13:G13)</f>
        <v>136</v>
      </c>
      <c r="H21" s="57">
        <f>SUM('2019 Statistics'!C13:G13)</f>
        <v>274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Statistics'!G16</f>
        <v>0</v>
      </c>
      <c r="E22" s="57">
        <f>'2019 Statistics'!G16</f>
        <v>88</v>
      </c>
      <c r="F22" s="58">
        <v>-1</v>
      </c>
      <c r="G22" s="57">
        <f>SUM('2020 Statistics'!C16:G16)</f>
        <v>0</v>
      </c>
      <c r="H22" s="57">
        <f>SUM('2019 Statistics'!C16:G16)</f>
        <v>624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410</v>
      </c>
      <c r="E24" s="53">
        <f>SUM(E12,E18)</f>
        <v>4187</v>
      </c>
      <c r="F24" s="54">
        <f>(D24/E24)-1</f>
        <v>-0.90207786004299018</v>
      </c>
      <c r="G24" s="53">
        <f>SUM(G18,G12)</f>
        <v>10097</v>
      </c>
      <c r="H24" s="53">
        <f>SUM(H18,H12)</f>
        <v>20637</v>
      </c>
      <c r="I24" s="54">
        <f>(G24/H24)-1</f>
        <v>-0.51073314919804236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4300</v>
      </c>
      <c r="E26" s="66">
        <f>SUM(E27:E28)</f>
        <v>6100</v>
      </c>
      <c r="F26" s="67">
        <f>(D26/E26)-1</f>
        <v>-0.29508196721311475</v>
      </c>
      <c r="G26" s="66">
        <f>SUM(G27:G28)</f>
        <v>23400</v>
      </c>
      <c r="H26" s="66">
        <f>SUM(H27:H28)</f>
        <v>30050</v>
      </c>
      <c r="I26" s="67">
        <f>(G26/H26)-1</f>
        <v>-0.22129783693843597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Statistics'!G21</f>
        <v>4300</v>
      </c>
      <c r="E27" s="5">
        <f>'2019 Statistics'!G21</f>
        <v>6100</v>
      </c>
      <c r="F27" s="60">
        <f>(D27/E27)-1</f>
        <v>-0.29508196721311475</v>
      </c>
      <c r="G27" s="5">
        <f>SUM('2020 Statistics'!C21:G21)</f>
        <v>23100</v>
      </c>
      <c r="H27" s="5">
        <f>SUM('2019 Statistics'!C21:G21)</f>
        <v>29450</v>
      </c>
      <c r="I27" s="60">
        <f>(G27/H27)-1</f>
        <v>-0.21561969439728357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Statistics'!G22</f>
        <v>0</v>
      </c>
      <c r="E28" s="5">
        <f>'2019 Statistics'!G22</f>
        <v>0</v>
      </c>
      <c r="F28" s="26">
        <v>0</v>
      </c>
      <c r="G28" s="5">
        <f>SUM('2020 Statistics'!C22:G22)</f>
        <v>300</v>
      </c>
      <c r="H28" s="5">
        <f>SUM('2019 Statistics'!C22:G22)</f>
        <v>600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Statistics'!G24</f>
        <v>9.5348837209302331E-2</v>
      </c>
      <c r="E30" s="71">
        <f>'2019 Statistics'!G24</f>
        <v>0.65754098360655733</v>
      </c>
      <c r="F30" s="67">
        <f>D30-E30</f>
        <v>-0.56219214639725501</v>
      </c>
      <c r="G30" s="71">
        <f>(G24/G26)</f>
        <v>0.43149572649572648</v>
      </c>
      <c r="H30" s="71">
        <f>(H24/H26)</f>
        <v>0.68675540765391019</v>
      </c>
      <c r="I30" s="67">
        <f>F30</f>
        <v>-0.56219214639725501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9.5348837209302331E-2</v>
      </c>
      <c r="E31" s="26">
        <f>'2019 Statistics'!G25</f>
        <v>0.65754098360655733</v>
      </c>
      <c r="F31" s="60">
        <f>D31-E31</f>
        <v>-0.56219214639725501</v>
      </c>
      <c r="G31" s="26">
        <f>(SUM(G13,G19)/G27)</f>
        <v>0.42523809523809525</v>
      </c>
      <c r="H31" s="26">
        <f>(SUM(H13,H19)/H27)</f>
        <v>0.63911714770797967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Statistics'!G26</f>
        <v>0</v>
      </c>
      <c r="F32" s="60" t="s">
        <v>34</v>
      </c>
      <c r="G32" s="26">
        <f>SUM(G21,G15)/G28</f>
        <v>0.91333333333333333</v>
      </c>
      <c r="H32" s="26">
        <f>SUM(H21,H15)/H28</f>
        <v>0.91500000000000004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Statistics'!G28</f>
        <v>1</v>
      </c>
      <c r="E34" s="72">
        <f>'2019 Statistics'!G28</f>
        <v>0.9838709677419355</v>
      </c>
      <c r="F34" s="67">
        <v>-0.3</v>
      </c>
      <c r="G34" s="73">
        <f>SUM('2020 Statistics'!C30:G30)/SUM('2020 Statistics'!C29:G29)</f>
        <v>0.93145161290322576</v>
      </c>
      <c r="H34" s="72">
        <f>SUM('2019 Statistics'!C30:G30)/SUM('2019 Statistics'!C29:G29)</f>
        <v>0.97678275290215588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Statistics'!G32</f>
        <v>94695</v>
      </c>
      <c r="E36" s="53">
        <f>'2019 Statistics'!G32</f>
        <v>128076</v>
      </c>
      <c r="F36" s="67">
        <f>(D36/E36)-1</f>
        <v>-0.26063431087791622</v>
      </c>
      <c r="G36" s="74">
        <f>SUM(G37:G43)</f>
        <v>474312</v>
      </c>
      <c r="H36" s="53">
        <f>SUM(H37:H43)</f>
        <v>548927</v>
      </c>
      <c r="I36" s="67">
        <f>(G36/H36)-1</f>
        <v>-0.13592882113650817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Statistics'!G33</f>
        <v>0</v>
      </c>
      <c r="E37" s="19">
        <f>'2019 Statistics'!G33</f>
        <v>63408</v>
      </c>
      <c r="F37" s="60">
        <f>(D37/E37)-1</f>
        <v>-1</v>
      </c>
      <c r="G37" s="19">
        <f>SUM('2020 Statistics'!C33:G33)</f>
        <v>39977</v>
      </c>
      <c r="H37" s="19">
        <f>SUM('2019 Statistics'!C33:G33)</f>
        <v>230216</v>
      </c>
      <c r="I37" s="60">
        <f>(G37/H37)-1</f>
        <v>-0.82635003648747263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Statistics'!G34</f>
        <v>39040</v>
      </c>
      <c r="E38" s="19">
        <f>'2019 Statistics'!G34</f>
        <v>685</v>
      </c>
      <c r="F38" s="60">
        <v>0</v>
      </c>
      <c r="G38" s="19">
        <f>SUM('2020 Statistics'!C34:G34)</f>
        <v>177686</v>
      </c>
      <c r="H38" s="19">
        <f>SUM('2019 Statistics'!C34:G34)</f>
        <v>685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Statistics'!G35</f>
        <v>21194</v>
      </c>
      <c r="E39" s="19">
        <f>'2019 Statistics'!G35</f>
        <v>11422</v>
      </c>
      <c r="F39" s="60">
        <v>0</v>
      </c>
      <c r="G39" s="19">
        <f>SUM('2020 Statistics'!C35:G35)</f>
        <v>90141</v>
      </c>
      <c r="H39" s="19">
        <f>SUM('2019 Statistics'!C35:G35)</f>
        <v>59935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Statistics'!G36</f>
        <v>0</v>
      </c>
      <c r="E40" s="19">
        <f>'2019 Statistics'!G36</f>
        <v>0</v>
      </c>
      <c r="F40" s="60">
        <v>0</v>
      </c>
      <c r="G40" s="19">
        <f>SUM('2020 Statistics'!C36:G36)</f>
        <v>0</v>
      </c>
      <c r="H40" s="19">
        <f>SUM('2019 Statistics'!C36:G36)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Statistics'!G37</f>
        <v>34461</v>
      </c>
      <c r="E41" s="19">
        <f>'2019 Statistics'!G37</f>
        <v>52561</v>
      </c>
      <c r="F41" s="60">
        <f>(D41/E41)-1</f>
        <v>-0.34436178915926252</v>
      </c>
      <c r="G41" s="19">
        <f>SUM('2020 Statistics'!C37:G37)</f>
        <v>166508</v>
      </c>
      <c r="H41" s="19">
        <f>SUM('2019 Statistics'!C37:G37)</f>
        <v>258091</v>
      </c>
      <c r="I41" s="60">
        <f>(G41/H41)-1</f>
        <v>-0.35484770875388916</v>
      </c>
    </row>
    <row r="42" spans="1:12" x14ac:dyDescent="0.2">
      <c r="A42" s="7" t="s">
        <v>21</v>
      </c>
      <c r="B42" s="7"/>
      <c r="C42" s="7"/>
      <c r="D42" s="19">
        <f>'2020 Statistics'!G38</f>
        <v>0</v>
      </c>
      <c r="E42" s="19">
        <f>'2019 Statistics'!G38</f>
        <v>0</v>
      </c>
      <c r="F42" s="60">
        <v>0</v>
      </c>
      <c r="G42" s="19">
        <f>SUM('2020 Statistics'!C38:G38)</f>
        <v>0</v>
      </c>
      <c r="H42" s="19">
        <f>SUM('2019 Statistics'!C38:G38)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Statistics'!G39</f>
        <v>0</v>
      </c>
      <c r="E43" s="19">
        <f>'2019 Statistics'!G39</f>
        <v>0</v>
      </c>
      <c r="F43" s="60">
        <v>0</v>
      </c>
      <c r="G43" s="19">
        <f>SUM('2020 Statistics'!C39:G39)</f>
        <v>0</v>
      </c>
      <c r="H43" s="19">
        <f>SUM('2019 Statistics'!C39:G39)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Statistics'!G41</f>
        <v>2743131</v>
      </c>
      <c r="E45" s="74">
        <f>'2019 Statistics'!G41</f>
        <v>3921470</v>
      </c>
      <c r="F45" s="67">
        <f>(D45/E45)-1</f>
        <v>-0.3004840021726547</v>
      </c>
      <c r="G45" s="74">
        <f>SUM('2020 Statistics'!C41:G41)</f>
        <v>14852795</v>
      </c>
      <c r="H45" s="74">
        <f>SUM('2019 Statistics'!C41:G41)</f>
        <v>20154951</v>
      </c>
      <c r="I45" s="67">
        <f>(G45/H45)-1</f>
        <v>-0.26306965469675414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1EC5-A7D6-4AE5-8C1D-FD4780FDD9EF}">
  <dimension ref="A1:L52"/>
  <sheetViews>
    <sheetView view="pageBreakPreview" zoomScaleNormal="100" zoomScaleSheetLayoutView="100" workbookViewId="0">
      <selection activeCell="D13" sqref="D1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1.42578125" style="81" customWidth="1"/>
    <col min="5" max="5" width="11.42578125" style="82" customWidth="1"/>
    <col min="6" max="6" width="10.7109375" style="1" customWidth="1"/>
    <col min="7" max="8" width="11.42578125" style="1" customWidth="1"/>
    <col min="9" max="9" width="10.7109375" style="1" customWidth="1"/>
    <col min="10" max="10" width="12.42578125" style="48" customWidth="1"/>
    <col min="11" max="11" width="17" style="1" customWidth="1"/>
    <col min="12" max="16384" width="10" style="1"/>
  </cols>
  <sheetData>
    <row r="1" spans="1:12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12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2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12" x14ac:dyDescent="0.2">
      <c r="A5" s="105"/>
      <c r="B5" s="105"/>
      <c r="C5" s="105"/>
      <c r="D5" s="105"/>
      <c r="E5" s="105"/>
      <c r="F5" s="105"/>
      <c r="G5" s="105"/>
      <c r="H5" s="105"/>
      <c r="I5" s="105"/>
    </row>
    <row r="6" spans="1:12" x14ac:dyDescent="0.2">
      <c r="A6" s="106" t="s">
        <v>56</v>
      </c>
      <c r="B6" s="107"/>
      <c r="C6" s="107"/>
      <c r="D6" s="107"/>
      <c r="E6" s="107"/>
      <c r="F6" s="107"/>
      <c r="G6" s="107"/>
      <c r="H6" s="107"/>
      <c r="I6" s="107"/>
    </row>
    <row r="7" spans="1:12" ht="16.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12" ht="15.75" x14ac:dyDescent="0.2">
      <c r="A8" s="87"/>
      <c r="B8" s="87"/>
      <c r="C8" s="87"/>
      <c r="D8" s="87"/>
      <c r="E8" s="87"/>
      <c r="F8" s="87"/>
      <c r="G8" s="87"/>
      <c r="H8" s="87"/>
      <c r="I8" s="87"/>
    </row>
    <row r="10" spans="1:12" ht="15" x14ac:dyDescent="0.25">
      <c r="B10" s="108"/>
      <c r="C10" s="108"/>
      <c r="D10" s="109" t="s">
        <v>45</v>
      </c>
      <c r="E10" s="109"/>
      <c r="F10" s="88" t="s">
        <v>46</v>
      </c>
      <c r="G10" s="109" t="s">
        <v>47</v>
      </c>
      <c r="H10" s="109"/>
      <c r="I10" s="88" t="s">
        <v>46</v>
      </c>
    </row>
    <row r="11" spans="1:12" ht="15" x14ac:dyDescent="0.25">
      <c r="B11" s="108"/>
      <c r="C11" s="108"/>
      <c r="D11" s="51">
        <v>2020</v>
      </c>
      <c r="E11" s="51">
        <v>2019</v>
      </c>
      <c r="F11" s="88" t="s">
        <v>48</v>
      </c>
      <c r="G11" s="51">
        <v>2020</v>
      </c>
      <c r="H11" s="51">
        <v>2019</v>
      </c>
      <c r="I11" s="88" t="s">
        <v>48</v>
      </c>
    </row>
    <row r="12" spans="1:12" s="2" customFormat="1" ht="13.5" x14ac:dyDescent="0.2">
      <c r="A12" s="52" t="s">
        <v>43</v>
      </c>
      <c r="B12" s="52"/>
      <c r="C12" s="52"/>
      <c r="D12" s="53">
        <f>SUM(D13,D15,D16)</f>
        <v>64</v>
      </c>
      <c r="E12" s="53">
        <f>SUM(E13,E15,E16)</f>
        <v>2043</v>
      </c>
      <c r="F12" s="54">
        <f>(D12/E12)-1</f>
        <v>-0.96867351933431234</v>
      </c>
      <c r="G12" s="53">
        <f>SUM(G13,G15,G16)</f>
        <v>4814</v>
      </c>
      <c r="H12" s="53">
        <f>SUM(H13,H15,H16)</f>
        <v>8211</v>
      </c>
      <c r="I12" s="54">
        <f>(G12/H12)-1</f>
        <v>-0.41371331141152112</v>
      </c>
      <c r="J12" s="55"/>
      <c r="K12" s="19"/>
      <c r="L12" s="19" t="s">
        <v>49</v>
      </c>
    </row>
    <row r="13" spans="1:12" s="2" customFormat="1" ht="13.5" x14ac:dyDescent="0.2">
      <c r="A13" s="56" t="s">
        <v>40</v>
      </c>
      <c r="B13" s="56"/>
      <c r="C13" s="56"/>
      <c r="D13" s="57">
        <f>'2020 Statistics'!F3</f>
        <v>64</v>
      </c>
      <c r="E13" s="57">
        <f>'2019 Statistics'!F3</f>
        <v>1796</v>
      </c>
      <c r="F13" s="58">
        <f>(D13/E13)-1</f>
        <v>-0.96436525612472157</v>
      </c>
      <c r="G13" s="57">
        <f>SUM('2020 Statistics'!C3:F3)</f>
        <v>4676</v>
      </c>
      <c r="H13" s="57">
        <f>SUM('2019 Statistics'!C3:F3)</f>
        <v>7382</v>
      </c>
      <c r="I13" s="58">
        <f>(G13/H13)-1</f>
        <v>-0.36656732592793284</v>
      </c>
      <c r="J13" s="55"/>
      <c r="K13" s="59"/>
      <c r="L13" s="19"/>
    </row>
    <row r="14" spans="1:12" s="2" customFormat="1" ht="12.75" x14ac:dyDescent="0.2">
      <c r="B14" s="33" t="s">
        <v>39</v>
      </c>
      <c r="C14" s="20"/>
      <c r="D14" s="5">
        <f>'2020 Statistics'!F4</f>
        <v>64</v>
      </c>
      <c r="E14" s="5">
        <f>'2019 Statistics'!F4</f>
        <v>1796</v>
      </c>
      <c r="F14" s="60">
        <f>(D14/E14)-1</f>
        <v>-0.96436525612472157</v>
      </c>
      <c r="G14" s="5">
        <f>SUM('2020 Statistics'!C4:F4)</f>
        <v>4676</v>
      </c>
      <c r="H14" s="5">
        <f>SUM('2019 Statistics'!C4:F4)</f>
        <v>7382</v>
      </c>
      <c r="I14" s="60">
        <f>(G14/H14)-1</f>
        <v>-0.36656732592793284</v>
      </c>
      <c r="J14" s="55"/>
      <c r="K14" s="62"/>
      <c r="L14" s="19"/>
    </row>
    <row r="15" spans="1:12" s="2" customFormat="1" ht="13.5" x14ac:dyDescent="0.2">
      <c r="A15" s="56" t="s">
        <v>50</v>
      </c>
      <c r="B15" s="63"/>
      <c r="C15" s="64"/>
      <c r="D15" s="57">
        <f>'2020 Statistics'!F5</f>
        <v>0</v>
      </c>
      <c r="E15" s="57">
        <f>'2019 Statistics'!F5</f>
        <v>137</v>
      </c>
      <c r="F15" s="58">
        <v>0</v>
      </c>
      <c r="G15" s="57">
        <f>SUM('2020 Statistics'!C5:F5)</f>
        <v>138</v>
      </c>
      <c r="H15" s="57">
        <f>SUM('2019 Statistics'!C5:F5)</f>
        <v>275</v>
      </c>
      <c r="I15" s="58">
        <v>0</v>
      </c>
      <c r="J15" s="55"/>
      <c r="K15" s="62"/>
      <c r="L15" s="19"/>
    </row>
    <row r="16" spans="1:12" s="2" customFormat="1" ht="13.5" x14ac:dyDescent="0.2">
      <c r="A16" s="56" t="s">
        <v>37</v>
      </c>
      <c r="B16" s="63"/>
      <c r="C16" s="64"/>
      <c r="D16" s="57">
        <f>'2020 Statistics'!F8</f>
        <v>0</v>
      </c>
      <c r="E16" s="57">
        <f>'2019 Statistics'!F8</f>
        <v>110</v>
      </c>
      <c r="F16" s="58">
        <v>-1</v>
      </c>
      <c r="G16" s="57">
        <f>SUM('2020 Statistics'!C8:F8)</f>
        <v>0</v>
      </c>
      <c r="H16" s="57">
        <f>SUM('2019 Statistics'!C8:F8)</f>
        <v>554</v>
      </c>
      <c r="I16" s="58">
        <f>(G16/H16)-1</f>
        <v>-1</v>
      </c>
      <c r="J16" s="55"/>
      <c r="K16" s="62"/>
      <c r="L16" s="19"/>
    </row>
    <row r="17" spans="1:12" s="2" customFormat="1" ht="13.5" x14ac:dyDescent="0.2">
      <c r="A17" s="56"/>
      <c r="B17" s="63"/>
      <c r="C17" s="64"/>
      <c r="D17" s="57"/>
      <c r="E17" s="57"/>
      <c r="F17" s="58"/>
      <c r="G17" s="57"/>
      <c r="H17" s="57"/>
      <c r="I17" s="58"/>
      <c r="J17" s="55"/>
      <c r="K17" s="62"/>
      <c r="L17" s="19"/>
    </row>
    <row r="18" spans="1:12" s="2" customFormat="1" ht="13.5" x14ac:dyDescent="0.2">
      <c r="A18" s="52" t="s">
        <v>41</v>
      </c>
      <c r="B18" s="52"/>
      <c r="C18" s="52"/>
      <c r="D18" s="53">
        <f>SUM(D19,D21,D22)</f>
        <v>60</v>
      </c>
      <c r="E18" s="53">
        <f>SUM(E19,E21,E22)</f>
        <v>2161</v>
      </c>
      <c r="F18" s="54">
        <f>(D18/E18)-1</f>
        <v>-0.97223507635354001</v>
      </c>
      <c r="G18" s="53">
        <f>SUM(G19,G21,G22)</f>
        <v>4873</v>
      </c>
      <c r="H18" s="53">
        <f>SUM(H19,H21,H22)</f>
        <v>8239</v>
      </c>
      <c r="I18" s="54">
        <f>(G18/H18)-1</f>
        <v>-0.40854472630173566</v>
      </c>
      <c r="J18" s="55"/>
      <c r="K18" s="24"/>
      <c r="L18" s="24"/>
    </row>
    <row r="19" spans="1:12" s="2" customFormat="1" ht="13.5" x14ac:dyDescent="0.2">
      <c r="A19" s="56" t="s">
        <v>40</v>
      </c>
      <c r="B19" s="56"/>
      <c r="C19" s="56"/>
      <c r="D19" s="57">
        <f>'2020 Statistics'!F11</f>
        <v>60</v>
      </c>
      <c r="E19" s="57">
        <f>'2019 Statistics'!F11</f>
        <v>1914</v>
      </c>
      <c r="F19" s="58">
        <f>(D19/E19)-1</f>
        <v>-0.96865203761755492</v>
      </c>
      <c r="G19" s="57">
        <f>SUM('2020 Statistics'!C11:F11)</f>
        <v>4737</v>
      </c>
      <c r="H19" s="57">
        <f>SUM('2019 Statistics'!C11:F11)</f>
        <v>7429</v>
      </c>
      <c r="I19" s="58">
        <f>(G19/H19)-1</f>
        <v>-0.36236370978597388</v>
      </c>
      <c r="J19" s="55"/>
      <c r="K19" s="24"/>
      <c r="L19" s="24"/>
    </row>
    <row r="20" spans="1:12" s="2" customFormat="1" ht="13.5" x14ac:dyDescent="0.2">
      <c r="B20" s="33" t="s">
        <v>39</v>
      </c>
      <c r="C20" s="20"/>
      <c r="D20" s="5">
        <f>'2020 Statistics'!F12</f>
        <v>60</v>
      </c>
      <c r="E20" s="5">
        <f>'2019 Statistics'!F12</f>
        <v>1914</v>
      </c>
      <c r="F20" s="60">
        <f>(D20/E20)-1</f>
        <v>-0.96865203761755492</v>
      </c>
      <c r="G20" s="61">
        <f>SUM('2020 Statistics'!C12:F12)</f>
        <v>4737</v>
      </c>
      <c r="H20" s="61">
        <f>SUM('2019 Statistics'!C12:F12)</f>
        <v>7429</v>
      </c>
      <c r="I20" s="60">
        <f>(G20/H20)-1</f>
        <v>-0.36236370978597388</v>
      </c>
      <c r="J20" s="55"/>
      <c r="K20" s="24"/>
      <c r="L20" s="24"/>
    </row>
    <row r="21" spans="1:12" s="2" customFormat="1" ht="13.5" x14ac:dyDescent="0.2">
      <c r="A21" s="56" t="s">
        <v>31</v>
      </c>
      <c r="B21" s="63"/>
      <c r="C21" s="64"/>
      <c r="D21" s="57">
        <f>'2020 Statistics'!F13</f>
        <v>0</v>
      </c>
      <c r="E21" s="57">
        <f>'2019 Statistics'!F13</f>
        <v>137</v>
      </c>
      <c r="F21" s="58">
        <v>0</v>
      </c>
      <c r="G21" s="57">
        <f>SUM('2020 Statistics'!C13:F13)</f>
        <v>136</v>
      </c>
      <c r="H21" s="57">
        <f>SUM('2019 Statistics'!C13:F13)</f>
        <v>274</v>
      </c>
      <c r="I21" s="58">
        <v>0</v>
      </c>
      <c r="J21" s="55"/>
      <c r="K21" s="24"/>
      <c r="L21" s="24"/>
    </row>
    <row r="22" spans="1:12" s="2" customFormat="1" ht="13.5" x14ac:dyDescent="0.2">
      <c r="A22" s="56" t="s">
        <v>37</v>
      </c>
      <c r="B22" s="56"/>
      <c r="C22" s="56"/>
      <c r="D22" s="57">
        <f>'2020 Statistics'!F16</f>
        <v>0</v>
      </c>
      <c r="E22" s="57">
        <f>'2019 Statistics'!F16</f>
        <v>110</v>
      </c>
      <c r="F22" s="58">
        <v>-1</v>
      </c>
      <c r="G22" s="57">
        <f>SUM('2020 Statistics'!C16:F16)</f>
        <v>0</v>
      </c>
      <c r="H22" s="57">
        <f>SUM('2019 Statistics'!C16:F16)</f>
        <v>536</v>
      </c>
      <c r="I22" s="58">
        <f>(G22/H22)-1</f>
        <v>-1</v>
      </c>
      <c r="J22" s="55"/>
      <c r="K22" s="24"/>
      <c r="L22" s="24"/>
    </row>
    <row r="23" spans="1:12" s="2" customFormat="1" ht="13.5" x14ac:dyDescent="0.2">
      <c r="A23" s="56"/>
      <c r="B23" s="56"/>
      <c r="C23" s="56"/>
      <c r="D23" s="57"/>
      <c r="E23" s="57"/>
      <c r="F23" s="58"/>
      <c r="G23" s="57"/>
      <c r="H23" s="57"/>
      <c r="I23" s="58"/>
      <c r="J23" s="55"/>
      <c r="K23" s="24"/>
      <c r="L23" s="24"/>
    </row>
    <row r="24" spans="1:12" s="2" customFormat="1" ht="13.5" x14ac:dyDescent="0.2">
      <c r="A24" s="52" t="s">
        <v>36</v>
      </c>
      <c r="B24" s="52"/>
      <c r="C24" s="52"/>
      <c r="D24" s="53">
        <f>SUM(D12,D18)</f>
        <v>124</v>
      </c>
      <c r="E24" s="53">
        <f>SUM(E12,E18)</f>
        <v>4204</v>
      </c>
      <c r="F24" s="54">
        <f>(D24/E24)-1</f>
        <v>-0.97050428163653668</v>
      </c>
      <c r="G24" s="53">
        <f>SUM(G18,G12)</f>
        <v>9687</v>
      </c>
      <c r="H24" s="53">
        <f>SUM(H18,H12)</f>
        <v>16450</v>
      </c>
      <c r="I24" s="54">
        <f>(G24/H24)-1</f>
        <v>-0.41112462006079031</v>
      </c>
      <c r="J24" s="55"/>
      <c r="K24" s="24"/>
      <c r="L24" s="24"/>
    </row>
    <row r="25" spans="1:12" s="2" customFormat="1" ht="15.6" customHeight="1" x14ac:dyDescent="0.2">
      <c r="A25" s="7"/>
      <c r="B25" s="7"/>
      <c r="C25" s="7"/>
      <c r="D25" s="5"/>
      <c r="E25" s="19"/>
      <c r="F25" s="25"/>
      <c r="G25" s="19"/>
      <c r="H25" s="19"/>
      <c r="I25" s="25"/>
      <c r="J25" s="55"/>
      <c r="K25" s="24"/>
      <c r="L25" s="24"/>
    </row>
    <row r="26" spans="1:12" s="2" customFormat="1" ht="13.5" x14ac:dyDescent="0.2">
      <c r="A26" s="65" t="s">
        <v>35</v>
      </c>
      <c r="B26" s="65"/>
      <c r="C26" s="65"/>
      <c r="D26" s="66">
        <f>SUM(D27:D28)</f>
        <v>2000</v>
      </c>
      <c r="E26" s="66">
        <f>SUM(E27:E28)</f>
        <v>6100</v>
      </c>
      <c r="F26" s="67">
        <f>(D26/E26)-1</f>
        <v>-0.67213114754098369</v>
      </c>
      <c r="G26" s="66">
        <f>SUM(G27:G28)</f>
        <v>19100</v>
      </c>
      <c r="H26" s="66">
        <f>SUM(H27:H28)</f>
        <v>23950</v>
      </c>
      <c r="I26" s="67">
        <f>(G26/H26)-1</f>
        <v>-0.20250521920668063</v>
      </c>
      <c r="J26" s="55"/>
      <c r="K26" s="24"/>
      <c r="L26" s="24"/>
    </row>
    <row r="27" spans="1:12" s="2" customFormat="1" ht="15" customHeight="1" x14ac:dyDescent="0.2">
      <c r="A27" s="7" t="s">
        <v>32</v>
      </c>
      <c r="B27" s="7"/>
      <c r="C27" s="7"/>
      <c r="D27" s="5">
        <f>'2020 Statistics'!F21</f>
        <v>2000</v>
      </c>
      <c r="E27" s="5">
        <f>'2019 Statistics'!F21</f>
        <v>5800</v>
      </c>
      <c r="F27" s="60">
        <f>(D27/E27)-1</f>
        <v>-0.65517241379310343</v>
      </c>
      <c r="G27" s="5">
        <f>SUM('2020 Statistics'!C21:F21)</f>
        <v>18800</v>
      </c>
      <c r="H27" s="5">
        <f>SUM('2019 Statistics'!C21:F21)</f>
        <v>23350</v>
      </c>
      <c r="I27" s="60">
        <f>(G27/H27)-1</f>
        <v>-0.19486081370449682</v>
      </c>
      <c r="J27" s="55"/>
      <c r="K27" s="68"/>
      <c r="L27" s="68"/>
    </row>
    <row r="28" spans="1:12" s="2" customFormat="1" ht="15.6" customHeight="1" x14ac:dyDescent="0.2">
      <c r="A28" s="7" t="s">
        <v>31</v>
      </c>
      <c r="B28" s="7"/>
      <c r="C28" s="7"/>
      <c r="D28" s="5">
        <f>'2020 Statistics'!F22</f>
        <v>0</v>
      </c>
      <c r="E28" s="5">
        <f>'2019 Statistics'!F22</f>
        <v>300</v>
      </c>
      <c r="F28" s="26">
        <v>0</v>
      </c>
      <c r="G28" s="5">
        <f>SUM('2020 Statistics'!C22:F22)</f>
        <v>300</v>
      </c>
      <c r="H28" s="5">
        <f>SUM('2019 Statistics'!C22:F22)</f>
        <v>600</v>
      </c>
      <c r="I28" s="26">
        <v>0</v>
      </c>
      <c r="J28" s="55"/>
      <c r="K28" s="24"/>
      <c r="L28" s="24"/>
    </row>
    <row r="29" spans="1:12" s="2" customFormat="1" ht="15.6" customHeight="1" x14ac:dyDescent="0.2">
      <c r="A29" s="7"/>
      <c r="B29" s="7"/>
      <c r="C29" s="7"/>
      <c r="D29" s="9"/>
      <c r="E29" s="18"/>
      <c r="F29" s="69"/>
      <c r="G29" s="18"/>
      <c r="H29" s="18"/>
      <c r="I29" s="69"/>
      <c r="J29" s="55"/>
      <c r="L29" s="70"/>
    </row>
    <row r="30" spans="1:12" s="2" customFormat="1" ht="13.5" x14ac:dyDescent="0.2">
      <c r="A30" s="65" t="s">
        <v>33</v>
      </c>
      <c r="B30" s="65"/>
      <c r="C30" s="65"/>
      <c r="D30" s="71">
        <f>'2020 Statistics'!F24</f>
        <v>6.2E-2</v>
      </c>
      <c r="E30" s="71">
        <f>'2019 Statistics'!F24</f>
        <v>0.65311475409836062</v>
      </c>
      <c r="F30" s="67">
        <f>D30-E30</f>
        <v>-0.59111475409836056</v>
      </c>
      <c r="G30" s="71">
        <f>(G24/G26)</f>
        <v>0.50717277486910994</v>
      </c>
      <c r="H30" s="71">
        <f>(H24/H26)</f>
        <v>0.68684759916492688</v>
      </c>
      <c r="I30" s="67">
        <f>F30</f>
        <v>-0.59111475409836056</v>
      </c>
      <c r="J30" s="55"/>
    </row>
    <row r="31" spans="1:12" s="2" customFormat="1" ht="13.9" customHeight="1" x14ac:dyDescent="0.2">
      <c r="A31" s="7" t="s">
        <v>32</v>
      </c>
      <c r="B31" s="7"/>
      <c r="C31" s="7"/>
      <c r="D31" s="26">
        <f>(SUM(D13,D19)/D27)</f>
        <v>6.2E-2</v>
      </c>
      <c r="E31" s="26">
        <f>'2019 Statistics'!F25</f>
        <v>0.6396551724137931</v>
      </c>
      <c r="F31" s="60">
        <f>D31-E31</f>
        <v>-0.57765517241379305</v>
      </c>
      <c r="G31" s="26">
        <f>(SUM(G13,G19)/G27)</f>
        <v>0.50069148936170216</v>
      </c>
      <c r="H31" s="26">
        <f>(SUM(H13,H19)/H27)</f>
        <v>0.63430406852248389</v>
      </c>
      <c r="I31" s="60">
        <v>-0.13</v>
      </c>
      <c r="J31" s="55"/>
      <c r="K31" s="68"/>
      <c r="L31" s="68"/>
    </row>
    <row r="32" spans="1:12" s="2" customFormat="1" ht="13.9" customHeight="1" x14ac:dyDescent="0.2">
      <c r="A32" s="7" t="s">
        <v>31</v>
      </c>
      <c r="B32" s="7"/>
      <c r="C32" s="7"/>
      <c r="D32" s="26" t="s">
        <v>34</v>
      </c>
      <c r="E32" s="26">
        <f>'2019 Statistics'!F26</f>
        <v>0.91333333333333333</v>
      </c>
      <c r="F32" s="60" t="s">
        <v>34</v>
      </c>
      <c r="G32" s="26">
        <f>SUM(G21,G15)/G28</f>
        <v>0.91333333333333333</v>
      </c>
      <c r="H32" s="26">
        <f>SUM(H21,H15)/H28</f>
        <v>0.91500000000000004</v>
      </c>
      <c r="I32" s="60">
        <v>-0.01</v>
      </c>
      <c r="J32" s="55"/>
      <c r="K32" s="68"/>
      <c r="L32" s="68"/>
    </row>
    <row r="33" spans="1:12" s="2" customFormat="1" ht="13.9" customHeight="1" x14ac:dyDescent="0.2">
      <c r="A33" s="7"/>
      <c r="B33" s="7"/>
      <c r="C33" s="7"/>
      <c r="D33" s="9"/>
      <c r="E33" s="18"/>
      <c r="F33" s="69"/>
      <c r="G33" s="18"/>
      <c r="H33" s="18"/>
      <c r="I33" s="69"/>
      <c r="J33" s="55"/>
      <c r="K33" s="68"/>
      <c r="L33" s="68"/>
    </row>
    <row r="34" spans="1:12" s="2" customFormat="1" ht="13.5" x14ac:dyDescent="0.2">
      <c r="A34" s="52" t="s">
        <v>30</v>
      </c>
      <c r="B34" s="52"/>
      <c r="C34" s="52"/>
      <c r="D34" s="72">
        <f>'2020 Statistics'!F28</f>
        <v>0.66666666666666663</v>
      </c>
      <c r="E34" s="72">
        <f>'2019 Statistics'!F28</f>
        <v>0.96666666666666667</v>
      </c>
      <c r="F34" s="67">
        <v>-0.3</v>
      </c>
      <c r="G34" s="73">
        <f>SUM('2020 Statistics'!C30:F30)/SUM('2020 Statistics'!C29:F29)</f>
        <v>0.91707317073170735</v>
      </c>
      <c r="H34" s="72">
        <f>SUM('2019 Statistics'!C30:F30)/SUM('2019 Statistics'!C29:F29)</f>
        <v>0.97494780793319413</v>
      </c>
      <c r="I34" s="67">
        <v>-0.02</v>
      </c>
      <c r="J34" s="55"/>
      <c r="K34" s="68"/>
      <c r="L34" s="68"/>
    </row>
    <row r="35" spans="1:12" s="2" customFormat="1" ht="12.75" x14ac:dyDescent="0.2">
      <c r="A35" s="7"/>
      <c r="B35" s="7"/>
      <c r="C35" s="7"/>
      <c r="D35" s="9"/>
      <c r="E35" s="18"/>
      <c r="F35" s="69"/>
      <c r="G35" s="18"/>
      <c r="H35" s="9"/>
      <c r="I35" s="69"/>
      <c r="J35" s="55"/>
      <c r="K35" s="68"/>
      <c r="L35" s="68"/>
    </row>
    <row r="36" spans="1:12" s="2" customFormat="1" ht="13.5" x14ac:dyDescent="0.2">
      <c r="A36" s="52" t="s">
        <v>51</v>
      </c>
      <c r="B36" s="52"/>
      <c r="C36" s="52"/>
      <c r="D36" s="53">
        <f>'2020 Statistics'!F32</f>
        <v>83385</v>
      </c>
      <c r="E36" s="53">
        <f>'2019 Statistics'!F32</f>
        <v>120672</v>
      </c>
      <c r="F36" s="67">
        <f>(D36/E36)-1</f>
        <v>-0.308994630071599</v>
      </c>
      <c r="G36" s="74">
        <f>SUM(G37:G43)</f>
        <v>379617</v>
      </c>
      <c r="H36" s="53">
        <f>SUM(H37:H43)</f>
        <v>420851</v>
      </c>
      <c r="I36" s="67">
        <f>(G36/H36)-1</f>
        <v>-9.7977669056269368E-2</v>
      </c>
      <c r="J36" s="55"/>
      <c r="K36" s="70"/>
      <c r="L36" s="75"/>
    </row>
    <row r="37" spans="1:12" s="2" customFormat="1" ht="13.9" customHeight="1" x14ac:dyDescent="0.2">
      <c r="A37" s="7" t="s">
        <v>26</v>
      </c>
      <c r="B37" s="7"/>
      <c r="C37" s="7"/>
      <c r="D37" s="19">
        <f>'2020 Statistics'!F33</f>
        <v>0</v>
      </c>
      <c r="E37" s="19">
        <f>'2019 Statistics'!F33</f>
        <v>50472</v>
      </c>
      <c r="F37" s="60">
        <f>(D37/E37)-1</f>
        <v>-1</v>
      </c>
      <c r="G37" s="19">
        <f>SUM('2020 Statistics'!C33:F33)</f>
        <v>39977</v>
      </c>
      <c r="H37" s="19">
        <f>SUM('2019 Statistics'!C33:F33)</f>
        <v>166808</v>
      </c>
      <c r="I37" s="60">
        <f>(G37/H37)-1</f>
        <v>-0.76034123063642034</v>
      </c>
      <c r="J37" s="55"/>
      <c r="K37" s="70"/>
      <c r="L37" s="75"/>
    </row>
    <row r="38" spans="1:12" s="2" customFormat="1" ht="13.9" customHeight="1" x14ac:dyDescent="0.2">
      <c r="A38" s="7" t="s">
        <v>25</v>
      </c>
      <c r="B38" s="7"/>
      <c r="C38" s="7"/>
      <c r="D38" s="19">
        <f>'2020 Statistics'!F34</f>
        <v>36567</v>
      </c>
      <c r="E38" s="19">
        <f>'2019 Statistics'!F34</f>
        <v>0</v>
      </c>
      <c r="F38" s="60">
        <v>0</v>
      </c>
      <c r="G38" s="19">
        <f>SUM('2020 Statistics'!C34:F34)</f>
        <v>138646</v>
      </c>
      <c r="H38" s="19">
        <f>SUM('2019 Statistics'!C34:F34)</f>
        <v>0</v>
      </c>
      <c r="I38" s="60">
        <v>1</v>
      </c>
      <c r="J38" s="55"/>
      <c r="K38" s="70"/>
      <c r="L38" s="75"/>
    </row>
    <row r="39" spans="1:12" s="2" customFormat="1" ht="13.9" customHeight="1" x14ac:dyDescent="0.2">
      <c r="A39" s="7" t="s">
        <v>24</v>
      </c>
      <c r="B39" s="7"/>
      <c r="C39" s="7"/>
      <c r="D39" s="19">
        <f>'2020 Statistics'!F35</f>
        <v>15104</v>
      </c>
      <c r="E39" s="19">
        <f>'2019 Statistics'!F35</f>
        <v>12270</v>
      </c>
      <c r="F39" s="60">
        <v>0</v>
      </c>
      <c r="G39" s="19">
        <f>SUM('2020 Statistics'!C35:F35)</f>
        <v>68947</v>
      </c>
      <c r="H39" s="19">
        <f>SUM('2019 Statistics'!C35:F35)</f>
        <v>48513</v>
      </c>
      <c r="I39" s="60">
        <v>1</v>
      </c>
      <c r="J39" s="55"/>
      <c r="K39" s="70"/>
      <c r="L39" s="75"/>
    </row>
    <row r="40" spans="1:12" s="2" customFormat="1" ht="13.9" customHeight="1" x14ac:dyDescent="0.2">
      <c r="A40" s="7" t="s">
        <v>23</v>
      </c>
      <c r="B40" s="7"/>
      <c r="C40" s="7"/>
      <c r="D40" s="19">
        <f>'2020 Statistics'!F36</f>
        <v>0</v>
      </c>
      <c r="E40" s="19">
        <f>'2019 Statistics'!F36</f>
        <v>0</v>
      </c>
      <c r="F40" s="60">
        <v>0</v>
      </c>
      <c r="G40" s="19">
        <f>SUM('2020 Statistics'!C36:F36)</f>
        <v>0</v>
      </c>
      <c r="H40" s="19">
        <f>SUM('2019 Statistics'!C36:F36)</f>
        <v>0</v>
      </c>
      <c r="I40" s="60">
        <v>0</v>
      </c>
      <c r="J40" s="55"/>
      <c r="K40" s="70"/>
      <c r="L40" s="75"/>
    </row>
    <row r="41" spans="1:12" x14ac:dyDescent="0.2">
      <c r="A41" s="7" t="s">
        <v>22</v>
      </c>
      <c r="B41" s="7"/>
      <c r="C41" s="7"/>
      <c r="D41" s="19">
        <f>'2020 Statistics'!F37</f>
        <v>31714</v>
      </c>
      <c r="E41" s="19">
        <f>'2019 Statistics'!F37</f>
        <v>57930</v>
      </c>
      <c r="F41" s="60">
        <f>(D41/E41)-1</f>
        <v>-0.45254617641981698</v>
      </c>
      <c r="G41" s="19">
        <f>SUM('2020 Statistics'!C37:F37)</f>
        <v>132047</v>
      </c>
      <c r="H41" s="19">
        <f>SUM('2019 Statistics'!C37:F37)</f>
        <v>205530</v>
      </c>
      <c r="I41" s="60">
        <f>(G41/H41)-1</f>
        <v>-0.35752931445531067</v>
      </c>
    </row>
    <row r="42" spans="1:12" x14ac:dyDescent="0.2">
      <c r="A42" s="7" t="s">
        <v>21</v>
      </c>
      <c r="B42" s="7"/>
      <c r="C42" s="7"/>
      <c r="D42" s="19">
        <f>'2020 Statistics'!F38</f>
        <v>0</v>
      </c>
      <c r="E42" s="19">
        <f>'2019 Statistics'!F38</f>
        <v>0</v>
      </c>
      <c r="F42" s="60">
        <v>0</v>
      </c>
      <c r="G42" s="19">
        <f>SUM('2020 Statistics'!C38:F38)</f>
        <v>0</v>
      </c>
      <c r="H42" s="19">
        <f>SUM('2019 Statistics'!C38:F38)</f>
        <v>0</v>
      </c>
      <c r="I42" s="60">
        <v>0</v>
      </c>
    </row>
    <row r="43" spans="1:12" x14ac:dyDescent="0.2">
      <c r="A43" s="7" t="s">
        <v>20</v>
      </c>
      <c r="B43" s="7"/>
      <c r="C43" s="7"/>
      <c r="D43" s="19">
        <f>'2020 Statistics'!F39</f>
        <v>0</v>
      </c>
      <c r="E43" s="19">
        <f>'2019 Statistics'!F39</f>
        <v>0</v>
      </c>
      <c r="F43" s="60">
        <v>0</v>
      </c>
      <c r="G43" s="19">
        <f>SUM('2020 Statistics'!C39:F39)</f>
        <v>0</v>
      </c>
      <c r="H43" s="19">
        <f>SUM('2019 Statistics'!C39:F39)</f>
        <v>0</v>
      </c>
      <c r="I43" s="60">
        <v>0</v>
      </c>
    </row>
    <row r="44" spans="1:12" x14ac:dyDescent="0.2">
      <c r="A44" s="7"/>
      <c r="B44" s="7"/>
      <c r="C44" s="7"/>
      <c r="D44" s="76"/>
      <c r="E44" s="77"/>
      <c r="F44" s="69"/>
      <c r="G44" s="76"/>
      <c r="H44" s="76"/>
      <c r="I44" s="69"/>
    </row>
    <row r="45" spans="1:12" x14ac:dyDescent="0.2">
      <c r="A45" s="52" t="s">
        <v>52</v>
      </c>
      <c r="B45" s="52"/>
      <c r="C45" s="52"/>
      <c r="D45" s="53">
        <f>'2020 Statistics'!F41</f>
        <v>1617452</v>
      </c>
      <c r="E45" s="74">
        <f>'2019 Statistics'!F41</f>
        <v>4098534</v>
      </c>
      <c r="F45" s="67">
        <f>(D45/E45)-1</f>
        <v>-0.60535840376095451</v>
      </c>
      <c r="G45" s="74">
        <f>SUM('2020 Statistics'!C41:F41)</f>
        <v>12109664</v>
      </c>
      <c r="H45" s="74">
        <f>SUM('2019 Statistics'!C41:F41)</f>
        <v>16233481</v>
      </c>
      <c r="I45" s="67">
        <f>(G45/H45)-1</f>
        <v>-0.25403159063666014</v>
      </c>
    </row>
    <row r="46" spans="1:12" x14ac:dyDescent="0.2">
      <c r="A46" s="20"/>
      <c r="B46" s="20"/>
      <c r="C46" s="8"/>
      <c r="D46" s="78"/>
      <c r="E46" s="79"/>
      <c r="F46" s="25"/>
      <c r="G46" s="79"/>
      <c r="H46" s="79"/>
      <c r="I46" s="25"/>
    </row>
    <row r="47" spans="1:12" x14ac:dyDescent="0.2">
      <c r="A47" s="20"/>
      <c r="B47" s="20"/>
      <c r="C47" s="8"/>
      <c r="D47" s="78"/>
      <c r="E47" s="79"/>
      <c r="F47" s="25"/>
      <c r="G47" s="79"/>
      <c r="H47" s="79"/>
      <c r="I47" s="25"/>
    </row>
    <row r="48" spans="1:12" x14ac:dyDescent="0.2">
      <c r="A48" s="20"/>
      <c r="B48" s="20"/>
      <c r="C48" s="8"/>
      <c r="D48" s="78"/>
      <c r="E48" s="79"/>
      <c r="F48" s="25"/>
      <c r="G48" s="79"/>
      <c r="H48" s="79"/>
      <c r="I48" s="25"/>
    </row>
    <row r="49" spans="1:1" ht="16.5" x14ac:dyDescent="0.3">
      <c r="A49" s="8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75" bottom="0.75" header="0.3" footer="0.3"/>
  <pageSetup scale="9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2019 Statistics</vt:lpstr>
      <vt:lpstr>2020 Statistics</vt:lpstr>
      <vt:lpstr>'April 2020'!Print_Area</vt:lpstr>
      <vt:lpstr>'August 2020'!Print_Area</vt:lpstr>
      <vt:lpstr>'December 2020'!Print_Area</vt:lpstr>
      <vt:lpstr>'February 2020'!Print_Area</vt:lpstr>
      <vt:lpstr>'January 2020'!Print_Area</vt:lpstr>
      <vt:lpstr>'July 2020'!Print_Area</vt:lpstr>
      <vt:lpstr>'June 2020'!Print_Area</vt:lpstr>
      <vt:lpstr>'March 2020'!Print_Area</vt:lpstr>
      <vt:lpstr>'May 2020'!Print_Area</vt:lpstr>
      <vt:lpstr>'November 2020'!Print_Area</vt:lpstr>
      <vt:lpstr>'October 2020'!Print_Area</vt:lpstr>
      <vt:lpstr>'September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Lucero</dc:creator>
  <cp:lastModifiedBy>Shannon Lucero</cp:lastModifiedBy>
  <cp:lastPrinted>2020-08-07T20:08:06Z</cp:lastPrinted>
  <dcterms:created xsi:type="dcterms:W3CDTF">2020-02-03T21:19:30Z</dcterms:created>
  <dcterms:modified xsi:type="dcterms:W3CDTF">2021-02-02T17:48:28Z</dcterms:modified>
</cp:coreProperties>
</file>